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PeterMessner\Downloads\"/>
    </mc:Choice>
  </mc:AlternateContent>
  <xr:revisionPtr revIDLastSave="0" documentId="13_ncr:1_{21FDD18A-B8C2-4347-8B10-B3CEFA469E8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statement" sheetId="1" r:id="rId1"/>
    <sheet name="summary (2)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/1BMMKg+HXK4glV5kxwmUCDnr+vbNG9Sdx/x2dSZlTU="/>
    </ext>
  </extLst>
</workbook>
</file>

<file path=xl/calcChain.xml><?xml version="1.0" encoding="utf-8"?>
<calcChain xmlns="http://schemas.openxmlformats.org/spreadsheetml/2006/main">
  <c r="Q44" i="2" l="1"/>
  <c r="P44" i="2"/>
  <c r="O44" i="2"/>
  <c r="N44" i="2"/>
  <c r="M44" i="2"/>
  <c r="J44" i="2"/>
  <c r="R44" i="2" s="1"/>
  <c r="U43" i="2"/>
  <c r="R43" i="2"/>
  <c r="Q43" i="2"/>
  <c r="P43" i="2"/>
  <c r="O43" i="2"/>
  <c r="N43" i="2"/>
  <c r="M43" i="2"/>
  <c r="J42" i="2"/>
  <c r="I42" i="2"/>
  <c r="H42" i="2"/>
  <c r="G42" i="2"/>
  <c r="F42" i="2"/>
  <c r="E42" i="2"/>
  <c r="R40" i="2"/>
  <c r="Q40" i="2"/>
  <c r="P40" i="2"/>
  <c r="O40" i="2"/>
  <c r="N40" i="2"/>
  <c r="M40" i="2"/>
  <c r="U39" i="2"/>
  <c r="M39" i="2" s="1"/>
  <c r="R39" i="2"/>
  <c r="Q39" i="2"/>
  <c r="P39" i="2"/>
  <c r="O39" i="2"/>
  <c r="N39" i="2"/>
  <c r="U38" i="2"/>
  <c r="R38" i="2"/>
  <c r="Q38" i="2"/>
  <c r="P38" i="2"/>
  <c r="O38" i="2"/>
  <c r="N38" i="2"/>
  <c r="M38" i="2"/>
  <c r="U37" i="2"/>
  <c r="R37" i="2"/>
  <c r="Q37" i="2"/>
  <c r="P37" i="2"/>
  <c r="O37" i="2"/>
  <c r="N37" i="2"/>
  <c r="M37" i="2"/>
  <c r="U36" i="2"/>
  <c r="R36" i="2"/>
  <c r="Q36" i="2"/>
  <c r="P36" i="2"/>
  <c r="O36" i="2"/>
  <c r="N36" i="2"/>
  <c r="M36" i="2"/>
  <c r="F33" i="2"/>
  <c r="F45" i="2" s="1"/>
  <c r="R32" i="2"/>
  <c r="Q32" i="2"/>
  <c r="P32" i="2"/>
  <c r="O32" i="2"/>
  <c r="M32" i="2"/>
  <c r="J32" i="2"/>
  <c r="I32" i="2"/>
  <c r="H32" i="2"/>
  <c r="G32" i="2"/>
  <c r="F32" i="2"/>
  <c r="N32" i="2" s="1"/>
  <c r="E32" i="2"/>
  <c r="Y31" i="2"/>
  <c r="Q31" i="2" s="1"/>
  <c r="X31" i="2"/>
  <c r="P31" i="2" s="1"/>
  <c r="W31" i="2"/>
  <c r="O31" i="2" s="1"/>
  <c r="V31" i="2"/>
  <c r="N31" i="2" s="1"/>
  <c r="R31" i="2"/>
  <c r="M31" i="2"/>
  <c r="Z30" i="2"/>
  <c r="Z33" i="2" s="1"/>
  <c r="U30" i="2"/>
  <c r="U33" i="2" s="1"/>
  <c r="T30" i="2"/>
  <c r="L30" i="2"/>
  <c r="J30" i="2"/>
  <c r="J33" i="2" s="1"/>
  <c r="J45" i="2" s="1"/>
  <c r="I30" i="2"/>
  <c r="I33" i="2" s="1"/>
  <c r="I45" i="2" s="1"/>
  <c r="H30" i="2"/>
  <c r="H33" i="2" s="1"/>
  <c r="H45" i="2" s="1"/>
  <c r="G30" i="2"/>
  <c r="G33" i="2" s="1"/>
  <c r="G45" i="2" s="1"/>
  <c r="F30" i="2"/>
  <c r="E30" i="2"/>
  <c r="M30" i="2" s="1"/>
  <c r="D30" i="2"/>
  <c r="AI26" i="2"/>
  <c r="AE26" i="2"/>
  <c r="Y26" i="2"/>
  <c r="Q26" i="2" s="1"/>
  <c r="X26" i="2"/>
  <c r="P26" i="2" s="1"/>
  <c r="W26" i="2"/>
  <c r="O26" i="2" s="1"/>
  <c r="V26" i="2"/>
  <c r="N26" i="2" s="1"/>
  <c r="R26" i="2"/>
  <c r="M26" i="2"/>
  <c r="AI25" i="2"/>
  <c r="Y25" i="2"/>
  <c r="X25" i="2"/>
  <c r="P25" i="2" s="1"/>
  <c r="W25" i="2"/>
  <c r="O25" i="2" s="1"/>
  <c r="V25" i="2"/>
  <c r="N25" i="2" s="1"/>
  <c r="R25" i="2"/>
  <c r="Q25" i="2"/>
  <c r="M25" i="2"/>
  <c r="AI24" i="2"/>
  <c r="AI23" i="2"/>
  <c r="AE23" i="2"/>
  <c r="Y23" i="2"/>
  <c r="Q23" i="2" s="1"/>
  <c r="X23" i="2"/>
  <c r="P23" i="2" s="1"/>
  <c r="W23" i="2"/>
  <c r="O23" i="2" s="1"/>
  <c r="V23" i="2"/>
  <c r="N23" i="2" s="1"/>
  <c r="R23" i="2"/>
  <c r="M23" i="2"/>
  <c r="Z22" i="2"/>
  <c r="AI22" i="2" s="1"/>
  <c r="Y22" i="2"/>
  <c r="Q22" i="2" s="1"/>
  <c r="X22" i="2"/>
  <c r="P22" i="2" s="1"/>
  <c r="W22" i="2"/>
  <c r="O22" i="2" s="1"/>
  <c r="V22" i="2"/>
  <c r="N22" i="2" s="1"/>
  <c r="R22" i="2"/>
  <c r="M22" i="2"/>
  <c r="Z20" i="2"/>
  <c r="AI20" i="2" s="1"/>
  <c r="Y20" i="2"/>
  <c r="Y41" i="2" s="1"/>
  <c r="X20" i="2"/>
  <c r="X41" i="2" s="1"/>
  <c r="W20" i="2"/>
  <c r="W41" i="2" s="1"/>
  <c r="V20" i="2"/>
  <c r="N20" i="2" s="1"/>
  <c r="U20" i="2"/>
  <c r="M20" i="2" s="1"/>
  <c r="R20" i="2"/>
  <c r="Q20" i="2"/>
  <c r="O20" i="2"/>
  <c r="AH19" i="2"/>
  <c r="AI19" i="2" s="1"/>
  <c r="AG19" i="2"/>
  <c r="AE19" i="2"/>
  <c r="W19" i="2" s="1"/>
  <c r="Y19" i="2"/>
  <c r="Y30" i="2" s="1"/>
  <c r="X19" i="2"/>
  <c r="P19" i="2" s="1"/>
  <c r="R19" i="2"/>
  <c r="M19" i="2"/>
  <c r="AI18" i="2"/>
  <c r="Y18" i="2"/>
  <c r="Q18" i="2" s="1"/>
  <c r="X18" i="2"/>
  <c r="P18" i="2" s="1"/>
  <c r="W18" i="2"/>
  <c r="O18" i="2" s="1"/>
  <c r="V18" i="2"/>
  <c r="N18" i="2" s="1"/>
  <c r="R18" i="2"/>
  <c r="M18" i="2"/>
  <c r="AI17" i="2"/>
  <c r="Y17" i="2"/>
  <c r="Q17" i="2" s="1"/>
  <c r="X17" i="2"/>
  <c r="P17" i="2" s="1"/>
  <c r="W17" i="2"/>
  <c r="O17" i="2" s="1"/>
  <c r="V17" i="2"/>
  <c r="N17" i="2" s="1"/>
  <c r="R17" i="2"/>
  <c r="M17" i="2"/>
  <c r="AI16" i="2"/>
  <c r="Y16" i="2"/>
  <c r="X16" i="2"/>
  <c r="P16" i="2" s="1"/>
  <c r="W16" i="2"/>
  <c r="O16" i="2" s="1"/>
  <c r="V16" i="2"/>
  <c r="N16" i="2" s="1"/>
  <c r="R16" i="2"/>
  <c r="Q16" i="2"/>
  <c r="M16" i="2"/>
  <c r="AI15" i="2"/>
  <c r="Y15" i="2"/>
  <c r="X15" i="2"/>
  <c r="W15" i="2"/>
  <c r="O15" i="2" s="1"/>
  <c r="V15" i="2"/>
  <c r="N15" i="2" s="1"/>
  <c r="R15" i="2"/>
  <c r="Q15" i="2"/>
  <c r="P15" i="2"/>
  <c r="M15" i="2"/>
  <c r="AI14" i="2"/>
  <c r="Y14" i="2"/>
  <c r="X14" i="2"/>
  <c r="W14" i="2"/>
  <c r="V14" i="2"/>
  <c r="N14" i="2" s="1"/>
  <c r="R14" i="2"/>
  <c r="Q14" i="2"/>
  <c r="P14" i="2"/>
  <c r="O14" i="2"/>
  <c r="M14" i="2"/>
  <c r="AI13" i="2"/>
  <c r="AI12" i="2"/>
  <c r="Z12" i="2"/>
  <c r="U12" i="2"/>
  <c r="M12" i="2" s="1"/>
  <c r="R12" i="2"/>
  <c r="J12" i="2"/>
  <c r="I12" i="2"/>
  <c r="H12" i="2"/>
  <c r="G12" i="2"/>
  <c r="F12" i="2"/>
  <c r="E12" i="2"/>
  <c r="AI11" i="2"/>
  <c r="AE11" i="2"/>
  <c r="V11" i="2" s="1"/>
  <c r="Y11" i="2"/>
  <c r="Y12" i="2" s="1"/>
  <c r="Q12" i="2" s="1"/>
  <c r="X11" i="2"/>
  <c r="X12" i="2" s="1"/>
  <c r="P12" i="2" s="1"/>
  <c r="W11" i="2"/>
  <c r="W12" i="2" s="1"/>
  <c r="O12" i="2" s="1"/>
  <c r="R11" i="2"/>
  <c r="M11" i="2"/>
  <c r="AI10" i="2"/>
  <c r="Y10" i="2"/>
  <c r="Q10" i="2" s="1"/>
  <c r="X10" i="2"/>
  <c r="P10" i="2" s="1"/>
  <c r="W10" i="2"/>
  <c r="O10" i="2" s="1"/>
  <c r="V10" i="2"/>
  <c r="N10" i="2" s="1"/>
  <c r="R10" i="2"/>
  <c r="M10" i="2"/>
  <c r="AI9" i="2"/>
  <c r="AE9" i="2"/>
  <c r="W9" i="2" s="1"/>
  <c r="O9" i="2" s="1"/>
  <c r="Y9" i="2"/>
  <c r="Q9" i="2" s="1"/>
  <c r="X9" i="2"/>
  <c r="P9" i="2" s="1"/>
  <c r="R9" i="2"/>
  <c r="M9" i="2"/>
  <c r="R33" i="2" l="1"/>
  <c r="Q30" i="2"/>
  <c r="Y33" i="2"/>
  <c r="W42" i="2"/>
  <c r="O42" i="2" s="1"/>
  <c r="O41" i="2"/>
  <c r="Y42" i="2"/>
  <c r="Q42" i="2" s="1"/>
  <c r="Q41" i="2"/>
  <c r="V12" i="2"/>
  <c r="N12" i="2" s="1"/>
  <c r="N11" i="2"/>
  <c r="O19" i="2"/>
  <c r="W30" i="2"/>
  <c r="X42" i="2"/>
  <c r="P42" i="2" s="1"/>
  <c r="P41" i="2"/>
  <c r="V9" i="2"/>
  <c r="N9" i="2" s="1"/>
  <c r="P20" i="2"/>
  <c r="R30" i="2"/>
  <c r="V19" i="2"/>
  <c r="Q19" i="2"/>
  <c r="E33" i="2"/>
  <c r="E45" i="2" s="1"/>
  <c r="P11" i="2"/>
  <c r="X30" i="2"/>
  <c r="V41" i="2"/>
  <c r="O11" i="2"/>
  <c r="Q11" i="2"/>
  <c r="Z41" i="2"/>
  <c r="U41" i="2"/>
  <c r="M41" i="2" s="1"/>
  <c r="Y45" i="2" l="1"/>
  <c r="Q45" i="2" s="1"/>
  <c r="Q33" i="2"/>
  <c r="N19" i="2"/>
  <c r="V30" i="2"/>
  <c r="Z42" i="2"/>
  <c r="R41" i="2"/>
  <c r="O30" i="2"/>
  <c r="W33" i="2"/>
  <c r="M33" i="2"/>
  <c r="U42" i="2"/>
  <c r="V42" i="2"/>
  <c r="N42" i="2" s="1"/>
  <c r="N41" i="2"/>
  <c r="P30" i="2"/>
  <c r="X33" i="2"/>
  <c r="W45" i="2" l="1"/>
  <c r="O45" i="2" s="1"/>
  <c r="O33" i="2"/>
  <c r="N30" i="2"/>
  <c r="V33" i="2"/>
  <c r="R42" i="2"/>
  <c r="Z45" i="2"/>
  <c r="R45" i="2" s="1"/>
  <c r="X45" i="2"/>
  <c r="P45" i="2" s="1"/>
  <c r="P33" i="2"/>
  <c r="M42" i="2"/>
  <c r="U45" i="2"/>
  <c r="M45" i="2" s="1"/>
  <c r="V45" i="2" l="1"/>
  <c r="N45" i="2" s="1"/>
  <c r="N33" i="2"/>
</calcChain>
</file>

<file path=xl/sharedStrings.xml><?xml version="1.0" encoding="utf-8"?>
<sst xmlns="http://schemas.openxmlformats.org/spreadsheetml/2006/main" count="379" uniqueCount="66">
  <si>
    <t>As reported</t>
  </si>
  <si>
    <t>Restatement</t>
  </si>
  <si>
    <t>Restated</t>
  </si>
  <si>
    <t>Source</t>
  </si>
  <si>
    <t>Annual report 2023</t>
  </si>
  <si>
    <t>Q1'23</t>
  </si>
  <si>
    <t>Q2'23</t>
  </si>
  <si>
    <t>Q3'23</t>
  </si>
  <si>
    <t>Q4'23</t>
  </si>
  <si>
    <t>Net sales</t>
  </si>
  <si>
    <t>-</t>
  </si>
  <si>
    <t>Cost of products sold</t>
  </si>
  <si>
    <t>Gross profit/loss</t>
  </si>
  <si>
    <t>Gross margin</t>
  </si>
  <si>
    <t>Selling and marketing expenses</t>
  </si>
  <si>
    <t>Technology and development expenses</t>
  </si>
  <si>
    <t>Administrative expenses</t>
  </si>
  <si>
    <t>Other operating gains and losses</t>
  </si>
  <si>
    <t>Profit from participations in associaties</t>
  </si>
  <si>
    <t>Operating profit</t>
  </si>
  <si>
    <t>whereof LTIP</t>
  </si>
  <si>
    <t>Net financial items</t>
  </si>
  <si>
    <t>Profit before tax</t>
  </si>
  <si>
    <t>Tax</t>
  </si>
  <si>
    <t>Profit for the year</t>
  </si>
  <si>
    <t>excl. Depreciation/amortization and impairment</t>
  </si>
  <si>
    <t>excl. Profit from participations in associaties</t>
  </si>
  <si>
    <t>EBITDA</t>
  </si>
  <si>
    <t>IAC (incl. D&amp;A)</t>
  </si>
  <si>
    <t>IAC total</t>
  </si>
  <si>
    <t>adj. EBITDA</t>
  </si>
  <si>
    <t>Manual adj. (different revenue in AARO vs reported in Q1</t>
  </si>
  <si>
    <t>Roundings</t>
  </si>
  <si>
    <t>FUIS3</t>
  </si>
  <si>
    <t>Period</t>
  </si>
  <si>
    <t/>
  </si>
  <si>
    <t>2303A</t>
  </si>
  <si>
    <t>2306A</t>
  </si>
  <si>
    <t>2309A</t>
  </si>
  <si>
    <t>2312A</t>
  </si>
  <si>
    <t>FUREV</t>
  </si>
  <si>
    <t>Revenue</t>
  </si>
  <si>
    <t>FUCOGS3</t>
  </si>
  <si>
    <t>Cost of Revenue</t>
  </si>
  <si>
    <t>FUGP3</t>
  </si>
  <si>
    <t>Gross Profit</t>
  </si>
  <si>
    <t>FUSALE3</t>
  </si>
  <si>
    <t>Sales and Marketing</t>
  </si>
  <si>
    <t>FUTECH3</t>
  </si>
  <si>
    <t>Tech and Development</t>
  </si>
  <si>
    <t>FUGEN3</t>
  </si>
  <si>
    <t>General and Administration</t>
  </si>
  <si>
    <t>FUOTHEX3</t>
  </si>
  <si>
    <t>FUASSOCI</t>
  </si>
  <si>
    <t>Result from participation in associates</t>
  </si>
  <si>
    <t>EBIT3</t>
  </si>
  <si>
    <t>EBIT</t>
  </si>
  <si>
    <t>FUFININC</t>
  </si>
  <si>
    <t>FUEBT3</t>
  </si>
  <si>
    <t>EBT</t>
  </si>
  <si>
    <t>FUTAX</t>
  </si>
  <si>
    <t>FUNETPR3</t>
  </si>
  <si>
    <t>Net Profit</t>
  </si>
  <si>
    <t>CF7899</t>
  </si>
  <si>
    <t>Reversal of depreciation and write-downs</t>
  </si>
  <si>
    <t>LTIP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</si>
</sst>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>
    <font>
      <sz val="11"/>
      <color theme="1"/>
      <name val="aptos narrow"/>
      <scheme val="minor"/>
    </font>
    <font>
      <sz val="11"/>
      <color theme="1"/>
      <name val="Aptos narrow"/>
    </font>
    <font>
      <b/>
      <sz val="11"/>
      <color theme="1"/>
      <name val="Aptos narrow"/>
    </font>
    <font>
      <sz val="11"/>
      <name val="aptos narrow"/>
    </font>
    <font>
      <sz val="11"/>
      <color theme="5"/>
      <name val="Aptos narrow"/>
    </font>
    <font>
      <i/>
      <sz val="11"/>
      <color theme="1"/>
      <name val="Aptos narrow"/>
    </font>
    <font>
      <i/>
      <sz val="11"/>
      <color rgb="FF7F7F7F"/>
      <name val="Aptos narrow"/>
    </font>
    <font>
      <sz val="11"/>
      <color theme="1"/>
      <name val="Calibri"/>
    </font>
    <font>
      <sz val="11"/>
      <color rgb="FFFF0000"/>
      <name val="Aptos narrow"/>
    </font>
    <font>
      <sz val="11"/>
      <color rgb="FFCCCCFF"/>
      <name val="Calibri"/>
    </font>
    <font>
      <b/>
      <sz val="11"/>
      <color rgb="FFFFFFFF"/>
      <name val="Calibri"/>
    </font>
    <font>
      <sz val="11"/>
      <color rgb="FF000000"/>
      <name val="Aptos narrow"/>
    </font>
    <font>
      <i/>
      <sz val="11"/>
      <color rgb="FF7F7F7F"/>
      <name val="Calibri"/>
    </font>
  </fonts>
  <fills count="6">
    <fill>
      <patternFill patternType="none"/>
    </fill>
    <fill>
      <patternFill patternType="gray125"/>
    </fill>
    <fill>
      <patternFill patternType="solid">
        <fgColor rgb="FFDBE9F7"/>
        <bgColor rgb="FFDBE9F7"/>
      </patternFill>
    </fill>
    <fill>
      <patternFill patternType="solid">
        <fgColor rgb="FFFAE2D5"/>
        <bgColor rgb="FFFAE2D5"/>
      </patternFill>
    </fill>
    <fill>
      <patternFill patternType="solid">
        <fgColor rgb="FFD9F2D0"/>
        <bgColor rgb="FFD9F2D0"/>
      </patternFill>
    </fill>
    <fill>
      <patternFill patternType="solid">
        <fgColor rgb="FF5B7185"/>
        <bgColor rgb="FF5B7185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BFBFBF"/>
      </top>
      <bottom/>
      <diagonal/>
    </border>
    <border>
      <left style="thin">
        <color rgb="FF576B7F"/>
      </left>
      <right style="thin">
        <color rgb="FF576B7F"/>
      </right>
      <top style="thin">
        <color rgb="FF576B7F"/>
      </top>
      <bottom style="thin">
        <color rgb="FF576B7F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/>
    <xf numFmtId="0" fontId="2" fillId="0" borderId="0" xfId="0" applyFont="1" applyAlignment="1">
      <alignment horizontal="right"/>
    </xf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2" fillId="0" borderId="3" xfId="0" applyFont="1" applyBorder="1"/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right"/>
    </xf>
    <xf numFmtId="0" fontId="5" fillId="0" borderId="0" xfId="0" applyFont="1"/>
    <xf numFmtId="164" fontId="5" fillId="0" borderId="0" xfId="0" applyNumberFormat="1" applyFont="1"/>
    <xf numFmtId="164" fontId="1" fillId="0" borderId="0" xfId="0" applyNumberFormat="1" applyFont="1" applyAlignment="1">
      <alignment horizontal="right"/>
    </xf>
    <xf numFmtId="0" fontId="6" fillId="0" borderId="0" xfId="0" applyFont="1"/>
    <xf numFmtId="3" fontId="6" fillId="0" borderId="0" xfId="0" applyNumberFormat="1" applyFont="1"/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8" fillId="0" borderId="0" xfId="0" applyFont="1"/>
    <xf numFmtId="0" fontId="9" fillId="5" borderId="4" xfId="0" applyFont="1" applyFill="1" applyBorder="1" applyAlignment="1">
      <alignment horizontal="left" wrapText="1"/>
    </xf>
    <xf numFmtId="0" fontId="10" fillId="5" borderId="4" xfId="0" applyFont="1" applyFill="1" applyBorder="1" applyAlignment="1">
      <alignment horizontal="center" wrapText="1"/>
    </xf>
    <xf numFmtId="0" fontId="11" fillId="0" borderId="0" xfId="0" applyFont="1"/>
    <xf numFmtId="0" fontId="7" fillId="0" borderId="0" xfId="0" applyFont="1" applyAlignment="1">
      <alignment horizontal="left" wrapText="1"/>
    </xf>
    <xf numFmtId="3" fontId="12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467886"/>
      </a:folHlink>
    </a:clrScheme>
    <a:fontScheme name="Sheets">
      <a:majorFont>
        <a:latin typeface="aptos narrow"/>
        <a:ea typeface="aptos narrow"/>
        <a:cs typeface="aptos narrow"/>
      </a:majorFont>
      <a:minorFont>
        <a:latin typeface="aptos narrow"/>
        <a:ea typeface="aptos narrow"/>
        <a:cs typeface="aptos narrow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0"/>
  <sheetViews>
    <sheetView showGridLines="0" tabSelected="1" workbookViewId="0">
      <selection activeCell="A4" sqref="A4"/>
    </sheetView>
  </sheetViews>
  <sheetFormatPr defaultColWidth="12.6328125" defaultRowHeight="15" customHeight="1"/>
  <cols>
    <col min="1" max="1" width="9.08984375" customWidth="1"/>
    <col min="2" max="2" width="44.36328125" customWidth="1"/>
    <col min="3" max="3" width="12.08984375" customWidth="1"/>
    <col min="4" max="7" width="9.08984375" customWidth="1"/>
    <col min="8" max="8" width="13.08984375" customWidth="1"/>
    <col min="9" max="9" width="9.08984375" customWidth="1"/>
    <col min="10" max="10" width="44.36328125" customWidth="1"/>
    <col min="11" max="11" width="9.90625" customWidth="1"/>
    <col min="12" max="15" width="9.08984375" customWidth="1"/>
    <col min="16" max="16" width="9.90625" customWidth="1"/>
    <col min="17" max="17" width="9.08984375" customWidth="1"/>
    <col min="18" max="18" width="44.36328125" customWidth="1"/>
    <col min="19" max="19" width="9.90625" customWidth="1"/>
    <col min="20" max="23" width="9.08984375" customWidth="1"/>
    <col min="24" max="24" width="9.90625" customWidth="1"/>
    <col min="25" max="25" width="9.08984375" customWidth="1"/>
  </cols>
  <sheetData>
    <row r="1" spans="1:25" ht="14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4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4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5">
      <c r="A4" s="1"/>
      <c r="B4" s="29" t="s">
        <v>0</v>
      </c>
      <c r="C4" s="30"/>
      <c r="D4" s="30"/>
      <c r="E4" s="30"/>
      <c r="F4" s="30"/>
      <c r="G4" s="30"/>
      <c r="H4" s="30"/>
      <c r="I4" s="1"/>
      <c r="J4" s="31" t="s">
        <v>1</v>
      </c>
      <c r="K4" s="30"/>
      <c r="L4" s="30"/>
      <c r="M4" s="30"/>
      <c r="N4" s="30"/>
      <c r="O4" s="30"/>
      <c r="P4" s="30"/>
      <c r="Q4" s="1"/>
      <c r="R4" s="32" t="s">
        <v>2</v>
      </c>
      <c r="S4" s="30"/>
      <c r="T4" s="30"/>
      <c r="U4" s="30"/>
      <c r="V4" s="30"/>
      <c r="W4" s="30"/>
      <c r="X4" s="30"/>
      <c r="Y4" s="1"/>
    </row>
    <row r="5" spans="1:25" ht="14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9">
      <c r="A6" s="1"/>
      <c r="B6" s="2" t="s">
        <v>3</v>
      </c>
      <c r="C6" s="3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3" t="s">
        <v>4</v>
      </c>
      <c r="I6" s="1"/>
      <c r="J6" s="2"/>
      <c r="K6" s="3"/>
      <c r="L6" s="2"/>
      <c r="M6" s="2"/>
      <c r="N6" s="2"/>
      <c r="O6" s="2"/>
      <c r="P6" s="3"/>
      <c r="Q6" s="1"/>
      <c r="R6" s="2"/>
      <c r="S6" s="3"/>
      <c r="T6" s="2"/>
      <c r="U6" s="2"/>
      <c r="V6" s="2"/>
      <c r="W6" s="2"/>
      <c r="X6" s="3"/>
      <c r="Y6" s="1"/>
    </row>
    <row r="7" spans="1:25" ht="14.5">
      <c r="A7" s="1"/>
      <c r="B7" s="1"/>
      <c r="C7" s="5"/>
      <c r="D7" s="1"/>
      <c r="E7" s="1"/>
      <c r="F7" s="1"/>
      <c r="G7" s="1"/>
      <c r="H7" s="5"/>
      <c r="I7" s="1"/>
      <c r="J7" s="1"/>
      <c r="K7" s="5"/>
      <c r="L7" s="1"/>
      <c r="M7" s="1"/>
      <c r="N7" s="1"/>
      <c r="O7" s="1"/>
      <c r="P7" s="5"/>
      <c r="Q7" s="1"/>
      <c r="R7" s="1"/>
      <c r="S7" s="5"/>
      <c r="T7" s="1"/>
      <c r="U7" s="1"/>
      <c r="V7" s="1"/>
      <c r="W7" s="1"/>
      <c r="X7" s="5"/>
      <c r="Y7" s="1"/>
    </row>
    <row r="8" spans="1:25" ht="14.5">
      <c r="A8" s="1"/>
      <c r="B8" s="1"/>
      <c r="C8" s="6">
        <v>2022</v>
      </c>
      <c r="D8" s="7" t="s">
        <v>5</v>
      </c>
      <c r="E8" s="7" t="s">
        <v>6</v>
      </c>
      <c r="F8" s="7" t="s">
        <v>7</v>
      </c>
      <c r="G8" s="7" t="s">
        <v>8</v>
      </c>
      <c r="H8" s="6">
        <v>2023</v>
      </c>
      <c r="I8" s="1"/>
      <c r="J8" s="1"/>
      <c r="K8" s="7">
        <v>2022</v>
      </c>
      <c r="L8" s="7" t="s">
        <v>5</v>
      </c>
      <c r="M8" s="7" t="s">
        <v>6</v>
      </c>
      <c r="N8" s="7" t="s">
        <v>7</v>
      </c>
      <c r="O8" s="7" t="s">
        <v>8</v>
      </c>
      <c r="P8" s="7">
        <v>2023</v>
      </c>
      <c r="Q8" s="1"/>
      <c r="R8" s="1"/>
      <c r="S8" s="6">
        <v>2022</v>
      </c>
      <c r="T8" s="7" t="s">
        <v>5</v>
      </c>
      <c r="U8" s="7" t="s">
        <v>6</v>
      </c>
      <c r="V8" s="7" t="s">
        <v>7</v>
      </c>
      <c r="W8" s="7" t="s">
        <v>8</v>
      </c>
      <c r="X8" s="6">
        <v>2023</v>
      </c>
      <c r="Y8" s="1"/>
    </row>
    <row r="9" spans="1:25" ht="14.5">
      <c r="A9" s="1"/>
      <c r="B9" s="1" t="s">
        <v>9</v>
      </c>
      <c r="C9" s="8">
        <v>3200382</v>
      </c>
      <c r="D9" s="8">
        <v>796293</v>
      </c>
      <c r="E9" s="8">
        <v>851070</v>
      </c>
      <c r="F9" s="8">
        <v>895758</v>
      </c>
      <c r="G9" s="8">
        <v>946099</v>
      </c>
      <c r="H9" s="8">
        <v>3489220</v>
      </c>
      <c r="I9" s="1"/>
      <c r="J9" s="1" t="s">
        <v>9</v>
      </c>
      <c r="K9" s="9" t="s">
        <v>10</v>
      </c>
      <c r="L9" s="9" t="s">
        <v>10</v>
      </c>
      <c r="M9" s="9" t="s">
        <v>10</v>
      </c>
      <c r="N9" s="9" t="s">
        <v>10</v>
      </c>
      <c r="O9" s="9" t="s">
        <v>10</v>
      </c>
      <c r="P9" s="9" t="s">
        <v>10</v>
      </c>
      <c r="Q9" s="1"/>
      <c r="R9" s="1" t="s">
        <v>9</v>
      </c>
      <c r="S9" s="8">
        <v>3200382</v>
      </c>
      <c r="T9" s="8">
        <v>796293.38826339995</v>
      </c>
      <c r="U9" s="8">
        <v>851069.62302280008</v>
      </c>
      <c r="V9" s="8">
        <v>895757.80216890015</v>
      </c>
      <c r="W9" s="8">
        <v>946099.35285250004</v>
      </c>
      <c r="X9" s="8">
        <v>3489220</v>
      </c>
      <c r="Y9" s="1"/>
    </row>
    <row r="10" spans="1:25" ht="14.5">
      <c r="A10" s="1"/>
      <c r="B10" s="1" t="s">
        <v>11</v>
      </c>
      <c r="C10" s="8">
        <v>-1987237</v>
      </c>
      <c r="D10" s="8">
        <v>-480792</v>
      </c>
      <c r="E10" s="8">
        <v>-517887</v>
      </c>
      <c r="F10" s="8">
        <v>-543888</v>
      </c>
      <c r="G10" s="8">
        <v>-700506</v>
      </c>
      <c r="H10" s="8">
        <v>-2241895</v>
      </c>
      <c r="I10" s="1"/>
      <c r="J10" s="1" t="s">
        <v>11</v>
      </c>
      <c r="K10" s="9" t="s">
        <v>10</v>
      </c>
      <c r="L10" s="9" t="s">
        <v>10</v>
      </c>
      <c r="M10" s="9">
        <v>113.55777309997939</v>
      </c>
      <c r="N10" s="9">
        <v>1064.6930275998311</v>
      </c>
      <c r="O10" s="9" t="s">
        <v>10</v>
      </c>
      <c r="P10" s="9" t="s">
        <v>10</v>
      </c>
      <c r="Q10" s="1"/>
      <c r="R10" s="1" t="s">
        <v>11</v>
      </c>
      <c r="S10" s="8">
        <v>-1987237</v>
      </c>
      <c r="T10" s="8">
        <v>-480791.83232279995</v>
      </c>
      <c r="U10" s="8">
        <v>-517773.44222690002</v>
      </c>
      <c r="V10" s="8">
        <v>-542823.30697240017</v>
      </c>
      <c r="W10" s="8">
        <v>-700506.07437770022</v>
      </c>
      <c r="X10" s="8">
        <v>-2241895</v>
      </c>
      <c r="Y10" s="1"/>
    </row>
    <row r="11" spans="1:25" ht="14.5">
      <c r="A11" s="6"/>
      <c r="B11" s="10" t="s">
        <v>12</v>
      </c>
      <c r="C11" s="11">
        <v>1213145</v>
      </c>
      <c r="D11" s="11">
        <v>315501</v>
      </c>
      <c r="E11" s="11">
        <v>333183</v>
      </c>
      <c r="F11" s="11">
        <v>351869</v>
      </c>
      <c r="G11" s="11">
        <v>245593</v>
      </c>
      <c r="H11" s="11">
        <v>1247326</v>
      </c>
      <c r="I11" s="6"/>
      <c r="J11" s="10" t="s">
        <v>12</v>
      </c>
      <c r="K11" s="12" t="s">
        <v>10</v>
      </c>
      <c r="L11" s="12" t="s">
        <v>10</v>
      </c>
      <c r="M11" s="12">
        <v>114.180795900058</v>
      </c>
      <c r="N11" s="12">
        <v>1065.4951965000946</v>
      </c>
      <c r="O11" s="12" t="s">
        <v>10</v>
      </c>
      <c r="P11" s="12" t="s">
        <v>10</v>
      </c>
      <c r="Q11" s="6"/>
      <c r="R11" s="10" t="s">
        <v>12</v>
      </c>
      <c r="S11" s="11">
        <v>1213145</v>
      </c>
      <c r="T11" s="11">
        <v>315500.5559406</v>
      </c>
      <c r="U11" s="11">
        <v>333297.18079590006</v>
      </c>
      <c r="V11" s="11">
        <v>352934.49519650009</v>
      </c>
      <c r="W11" s="11">
        <v>245593.27847479971</v>
      </c>
      <c r="X11" s="11">
        <v>1247326</v>
      </c>
      <c r="Y11" s="6"/>
    </row>
    <row r="12" spans="1:25" ht="14.5">
      <c r="A12" s="13"/>
      <c r="B12" s="13" t="s">
        <v>13</v>
      </c>
      <c r="C12" s="14">
        <v>0.37906256190667237</v>
      </c>
      <c r="D12" s="14">
        <v>0.39621219827375098</v>
      </c>
      <c r="E12" s="14">
        <v>0.39148718671789628</v>
      </c>
      <c r="F12" s="14">
        <v>0.39281703317190581</v>
      </c>
      <c r="G12" s="14">
        <v>0.25958488487991216</v>
      </c>
      <c r="H12" s="14">
        <v>0.35747989522013518</v>
      </c>
      <c r="I12" s="13"/>
      <c r="J12" s="13" t="s">
        <v>13</v>
      </c>
      <c r="K12" s="9" t="s">
        <v>10</v>
      </c>
      <c r="L12" s="9" t="s">
        <v>10</v>
      </c>
      <c r="M12" s="15">
        <v>1.343349293063123E-4</v>
      </c>
      <c r="N12" s="15">
        <v>1.1895770322577492E-3</v>
      </c>
      <c r="O12" s="9" t="s">
        <v>10</v>
      </c>
      <c r="P12" s="9" t="s">
        <v>10</v>
      </c>
      <c r="Q12" s="13"/>
      <c r="R12" s="13" t="s">
        <v>13</v>
      </c>
      <c r="S12" s="14">
        <v>0.37906256190667237</v>
      </c>
      <c r="T12" s="14">
        <v>0.3962114474272615</v>
      </c>
      <c r="U12" s="14">
        <v>0.3916215216472026</v>
      </c>
      <c r="V12" s="14">
        <v>0.39400661020416355</v>
      </c>
      <c r="W12" s="14">
        <v>0.25958508240633843</v>
      </c>
      <c r="X12" s="14">
        <v>0.35747989522013518</v>
      </c>
      <c r="Y12" s="13"/>
    </row>
    <row r="13" spans="1:25" ht="14.5">
      <c r="A13" s="1"/>
      <c r="B13" s="1"/>
      <c r="C13" s="1"/>
      <c r="D13" s="1"/>
      <c r="E13" s="1"/>
      <c r="F13" s="1"/>
      <c r="G13" s="1"/>
      <c r="H13" s="1"/>
      <c r="I13" s="1"/>
      <c r="J13" s="1"/>
      <c r="K13" s="9"/>
      <c r="L13" s="9"/>
      <c r="M13" s="9"/>
      <c r="N13" s="9"/>
      <c r="O13" s="9"/>
      <c r="P13" s="9"/>
      <c r="Q13" s="1"/>
      <c r="R13" s="1"/>
      <c r="S13" s="1"/>
      <c r="T13" s="8"/>
      <c r="U13" s="8"/>
      <c r="V13" s="8"/>
      <c r="W13" s="8"/>
      <c r="X13" s="1"/>
      <c r="Y13" s="1"/>
    </row>
    <row r="14" spans="1:25" ht="14.5">
      <c r="A14" s="1"/>
      <c r="B14" s="1" t="s">
        <v>14</v>
      </c>
      <c r="C14" s="8">
        <v>-954308</v>
      </c>
      <c r="D14" s="8">
        <v>-205725</v>
      </c>
      <c r="E14" s="8">
        <v>-218815</v>
      </c>
      <c r="F14" s="8">
        <v>-192581</v>
      </c>
      <c r="G14" s="8">
        <v>-228704</v>
      </c>
      <c r="H14" s="8">
        <v>-845177</v>
      </c>
      <c r="I14" s="1"/>
      <c r="J14" s="1" t="s">
        <v>14</v>
      </c>
      <c r="K14" s="9" t="s">
        <v>10</v>
      </c>
      <c r="L14" s="9" t="s">
        <v>10</v>
      </c>
      <c r="M14" s="9">
        <v>595.48235389997717</v>
      </c>
      <c r="N14" s="9">
        <v>51.793873400019947</v>
      </c>
      <c r="O14" s="9" t="s">
        <v>10</v>
      </c>
      <c r="P14" s="9" t="s">
        <v>10</v>
      </c>
      <c r="Q14" s="1"/>
      <c r="R14" s="1" t="s">
        <v>14</v>
      </c>
      <c r="S14" s="8">
        <v>-954308</v>
      </c>
      <c r="T14" s="8">
        <v>-205724.72811219998</v>
      </c>
      <c r="U14" s="8">
        <v>-218219.51764610002</v>
      </c>
      <c r="V14" s="8">
        <v>-192529.20612659998</v>
      </c>
      <c r="W14" s="8">
        <v>-228703.63519549998</v>
      </c>
      <c r="X14" s="8">
        <v>-845177</v>
      </c>
      <c r="Y14" s="1"/>
    </row>
    <row r="15" spans="1:25" ht="14.5">
      <c r="A15" s="1"/>
      <c r="B15" s="1" t="s">
        <v>15</v>
      </c>
      <c r="C15" s="8">
        <v>-322699</v>
      </c>
      <c r="D15" s="8">
        <v>-69465</v>
      </c>
      <c r="E15" s="8">
        <v>-63938</v>
      </c>
      <c r="F15" s="8">
        <v>-63339</v>
      </c>
      <c r="G15" s="8">
        <v>-106278</v>
      </c>
      <c r="H15" s="8">
        <v>-303017</v>
      </c>
      <c r="I15" s="1"/>
      <c r="J15" s="1" t="s">
        <v>15</v>
      </c>
      <c r="K15" s="9" t="s">
        <v>10</v>
      </c>
      <c r="L15" s="9" t="s">
        <v>10</v>
      </c>
      <c r="M15" s="9">
        <v>2.6167268000135664</v>
      </c>
      <c r="N15" s="9" t="s">
        <v>10</v>
      </c>
      <c r="O15" s="9" t="s">
        <v>10</v>
      </c>
      <c r="P15" s="9" t="s">
        <v>10</v>
      </c>
      <c r="Q15" s="1"/>
      <c r="R15" s="1" t="s">
        <v>15</v>
      </c>
      <c r="S15" s="8">
        <v>-322699</v>
      </c>
      <c r="T15" s="8">
        <v>-69464.631169300003</v>
      </c>
      <c r="U15" s="8">
        <v>-63935.383273199986</v>
      </c>
      <c r="V15" s="8">
        <v>-63338.775729800022</v>
      </c>
      <c r="W15" s="8">
        <v>-106277.99243340001</v>
      </c>
      <c r="X15" s="8">
        <v>-303017</v>
      </c>
      <c r="Y15" s="1"/>
    </row>
    <row r="16" spans="1:25" ht="14.5">
      <c r="A16" s="1"/>
      <c r="B16" s="1" t="s">
        <v>16</v>
      </c>
      <c r="C16" s="8">
        <v>-370020</v>
      </c>
      <c r="D16" s="8">
        <v>-97144</v>
      </c>
      <c r="E16" s="8">
        <v>-95558</v>
      </c>
      <c r="F16" s="8">
        <v>-91467</v>
      </c>
      <c r="G16" s="8">
        <v>-592720</v>
      </c>
      <c r="H16" s="8">
        <v>-869234</v>
      </c>
      <c r="I16" s="1"/>
      <c r="J16" s="1" t="s">
        <v>16</v>
      </c>
      <c r="K16" s="9" t="s">
        <v>10</v>
      </c>
      <c r="L16" s="9" t="s">
        <v>10</v>
      </c>
      <c r="M16" s="9">
        <v>8333.8906768000015</v>
      </c>
      <c r="N16" s="9">
        <v>-678.49817259999691</v>
      </c>
      <c r="O16" s="9" t="s">
        <v>10</v>
      </c>
      <c r="P16" s="9" t="s">
        <v>10</v>
      </c>
      <c r="Q16" s="1"/>
      <c r="R16" s="1" t="s">
        <v>16</v>
      </c>
      <c r="S16" s="8">
        <v>-370020</v>
      </c>
      <c r="T16" s="8">
        <v>-97144.413203199991</v>
      </c>
      <c r="U16" s="8">
        <v>-87224.109323199998</v>
      </c>
      <c r="V16" s="8">
        <v>-92145.498172599997</v>
      </c>
      <c r="W16" s="8">
        <v>-592720.39222010004</v>
      </c>
      <c r="X16" s="8">
        <v>-869234</v>
      </c>
      <c r="Y16" s="1"/>
    </row>
    <row r="17" spans="1:25" ht="14.5">
      <c r="A17" s="1"/>
      <c r="B17" s="1" t="s">
        <v>17</v>
      </c>
      <c r="C17" s="8">
        <v>34424</v>
      </c>
      <c r="D17" s="8">
        <v>5335</v>
      </c>
      <c r="E17" s="8">
        <v>13760</v>
      </c>
      <c r="F17" s="8">
        <v>5735</v>
      </c>
      <c r="G17" s="8">
        <v>-2199</v>
      </c>
      <c r="H17" s="8">
        <v>13147</v>
      </c>
      <c r="I17" s="1"/>
      <c r="J17" s="1" t="s">
        <v>17</v>
      </c>
      <c r="K17" s="9" t="s">
        <v>10</v>
      </c>
      <c r="L17" s="9" t="s">
        <v>10</v>
      </c>
      <c r="M17" s="9">
        <v>-9045.8208116999995</v>
      </c>
      <c r="N17" s="9">
        <v>-438.76516809999885</v>
      </c>
      <c r="O17" s="9" t="s">
        <v>10</v>
      </c>
      <c r="P17" s="9" t="s">
        <v>10</v>
      </c>
      <c r="Q17" s="1"/>
      <c r="R17" s="1" t="s">
        <v>17</v>
      </c>
      <c r="S17" s="8">
        <v>34424</v>
      </c>
      <c r="T17" s="8">
        <v>5334.9089414</v>
      </c>
      <c r="U17" s="8">
        <v>4714.1791882999996</v>
      </c>
      <c r="V17" s="8">
        <v>5296.2348319000012</v>
      </c>
      <c r="W17" s="8">
        <v>-2198.6030959000018</v>
      </c>
      <c r="X17" s="8">
        <v>13147</v>
      </c>
      <c r="Y17" s="1"/>
    </row>
    <row r="18" spans="1:25" ht="14.5">
      <c r="A18" s="1"/>
      <c r="B18" s="1" t="s">
        <v>18</v>
      </c>
      <c r="C18" s="8">
        <v>-1045</v>
      </c>
      <c r="D18" s="8">
        <v>3450</v>
      </c>
      <c r="E18" s="8">
        <v>2016</v>
      </c>
      <c r="F18" s="8">
        <v>4805</v>
      </c>
      <c r="G18" s="8">
        <v>4337</v>
      </c>
      <c r="H18" s="8">
        <v>14608</v>
      </c>
      <c r="I18" s="1"/>
      <c r="J18" s="1" t="s">
        <v>18</v>
      </c>
      <c r="K18" s="9" t="s">
        <v>10</v>
      </c>
      <c r="L18" s="9" t="s">
        <v>10</v>
      </c>
      <c r="M18" s="9" t="s">
        <v>10</v>
      </c>
      <c r="N18" s="9" t="s">
        <v>10</v>
      </c>
      <c r="O18" s="9" t="s">
        <v>10</v>
      </c>
      <c r="P18" s="9" t="s">
        <v>10</v>
      </c>
      <c r="Q18" s="1"/>
      <c r="R18" s="1" t="s">
        <v>18</v>
      </c>
      <c r="S18" s="8">
        <v>-1045</v>
      </c>
      <c r="T18" s="8">
        <v>3449.5562613000002</v>
      </c>
      <c r="U18" s="8">
        <v>2016.3214606000001</v>
      </c>
      <c r="V18" s="8">
        <v>4804.9295454999992</v>
      </c>
      <c r="W18" s="8">
        <v>4337.0329628000018</v>
      </c>
      <c r="X18" s="8">
        <v>14608</v>
      </c>
      <c r="Y18" s="1"/>
    </row>
    <row r="19" spans="1:25" ht="14.5">
      <c r="A19" s="6"/>
      <c r="B19" s="10" t="s">
        <v>19</v>
      </c>
      <c r="C19" s="11">
        <v>-400503</v>
      </c>
      <c r="D19" s="11">
        <v>-48048</v>
      </c>
      <c r="E19" s="11">
        <v>-29352</v>
      </c>
      <c r="F19" s="11">
        <v>15023</v>
      </c>
      <c r="G19" s="11">
        <v>-679970</v>
      </c>
      <c r="H19" s="11">
        <v>-742348</v>
      </c>
      <c r="I19" s="6"/>
      <c r="J19" s="10" t="s">
        <v>19</v>
      </c>
      <c r="K19" s="12" t="s">
        <v>10</v>
      </c>
      <c r="L19" s="12" t="s">
        <v>10</v>
      </c>
      <c r="M19" s="12" t="s">
        <v>10</v>
      </c>
      <c r="N19" s="12" t="s">
        <v>10</v>
      </c>
      <c r="O19" s="12" t="s">
        <v>10</v>
      </c>
      <c r="P19" s="12" t="s">
        <v>10</v>
      </c>
      <c r="Q19" s="6"/>
      <c r="R19" s="10" t="s">
        <v>19</v>
      </c>
      <c r="S19" s="11">
        <v>-400503</v>
      </c>
      <c r="T19" s="11">
        <v>-48047.751341400297</v>
      </c>
      <c r="U19" s="11">
        <v>-29352.328797699498</v>
      </c>
      <c r="V19" s="11">
        <v>15022.179544900195</v>
      </c>
      <c r="W19" s="11">
        <v>-679970.31150729931</v>
      </c>
      <c r="X19" s="11">
        <v>-742348</v>
      </c>
      <c r="Y19" s="6"/>
    </row>
    <row r="20" spans="1:25" ht="14.5">
      <c r="A20" s="16"/>
      <c r="B20" s="16" t="s">
        <v>20</v>
      </c>
      <c r="C20" s="17">
        <v>1391</v>
      </c>
      <c r="D20" s="17">
        <v>-5029.3620000000001</v>
      </c>
      <c r="E20" s="17">
        <v>-4208.0140000000001</v>
      </c>
      <c r="F20" s="17">
        <v>-4573.9859999999999</v>
      </c>
      <c r="G20" s="17">
        <v>-6518.5569999999998</v>
      </c>
      <c r="H20" s="17">
        <v>-20330</v>
      </c>
      <c r="I20" s="16"/>
      <c r="J20" s="16" t="s">
        <v>20</v>
      </c>
      <c r="K20" s="18" t="s">
        <v>10</v>
      </c>
      <c r="L20" s="18" t="s">
        <v>10</v>
      </c>
      <c r="M20" s="18" t="s">
        <v>10</v>
      </c>
      <c r="N20" s="18" t="s">
        <v>10</v>
      </c>
      <c r="O20" s="18" t="s">
        <v>10</v>
      </c>
      <c r="P20" s="18" t="s">
        <v>10</v>
      </c>
      <c r="Q20" s="16"/>
      <c r="R20" s="16" t="s">
        <v>20</v>
      </c>
      <c r="S20" s="17">
        <v>1391</v>
      </c>
      <c r="T20" s="17">
        <v>-5029.3620000000001</v>
      </c>
      <c r="U20" s="17">
        <v>-4208.0140000000001</v>
      </c>
      <c r="V20" s="17">
        <v>-4573.9859999999999</v>
      </c>
      <c r="W20" s="17">
        <v>-6518.5569999999998</v>
      </c>
      <c r="X20" s="17">
        <v>-20330</v>
      </c>
      <c r="Y20" s="16"/>
    </row>
    <row r="21" spans="1:25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9"/>
      <c r="L21" s="9"/>
      <c r="M21" s="9"/>
      <c r="N21" s="9"/>
      <c r="O21" s="9"/>
      <c r="P21" s="9"/>
      <c r="Q21" s="1"/>
      <c r="R21" s="1"/>
      <c r="S21" s="1"/>
      <c r="T21" s="8"/>
      <c r="U21" s="8"/>
      <c r="V21" s="8"/>
      <c r="W21" s="8"/>
      <c r="X21" s="1"/>
      <c r="Y21" s="1"/>
    </row>
    <row r="22" spans="1:25" ht="15.75" customHeight="1">
      <c r="A22" s="1"/>
      <c r="B22" s="1" t="s">
        <v>21</v>
      </c>
      <c r="C22" s="8">
        <v>5347</v>
      </c>
      <c r="D22" s="8">
        <v>-16223</v>
      </c>
      <c r="E22" s="8">
        <v>11370</v>
      </c>
      <c r="F22" s="8">
        <v>-14346</v>
      </c>
      <c r="G22" s="8">
        <v>-45922</v>
      </c>
      <c r="H22" s="8">
        <v>-65122</v>
      </c>
      <c r="I22" s="1"/>
      <c r="J22" s="1" t="s">
        <v>21</v>
      </c>
      <c r="K22" s="9" t="s">
        <v>10</v>
      </c>
      <c r="L22" s="9" t="s">
        <v>10</v>
      </c>
      <c r="M22" s="9" t="s">
        <v>10</v>
      </c>
      <c r="N22" s="9" t="s">
        <v>10</v>
      </c>
      <c r="O22" s="9" t="s">
        <v>10</v>
      </c>
      <c r="P22" s="9" t="s">
        <v>10</v>
      </c>
      <c r="Q22" s="1"/>
      <c r="R22" s="1" t="s">
        <v>21</v>
      </c>
      <c r="S22" s="8">
        <v>5347</v>
      </c>
      <c r="T22" s="8">
        <v>-16223.420932499997</v>
      </c>
      <c r="U22" s="8">
        <v>11369.822330999999</v>
      </c>
      <c r="V22" s="8">
        <v>-14346.391505100004</v>
      </c>
      <c r="W22" s="8">
        <v>-45921.958566800015</v>
      </c>
      <c r="X22" s="8">
        <v>-65121.948673400017</v>
      </c>
      <c r="Y22" s="1"/>
    </row>
    <row r="23" spans="1:25" ht="15.75" customHeight="1">
      <c r="A23" s="6"/>
      <c r="B23" s="10" t="s">
        <v>22</v>
      </c>
      <c r="C23" s="11">
        <v>-395156</v>
      </c>
      <c r="D23" s="11">
        <v>-64271</v>
      </c>
      <c r="E23" s="11">
        <v>-17982</v>
      </c>
      <c r="F23" s="10">
        <v>676</v>
      </c>
      <c r="G23" s="11">
        <v>-725892</v>
      </c>
      <c r="H23" s="11">
        <v>-807470</v>
      </c>
      <c r="I23" s="6"/>
      <c r="J23" s="10" t="s">
        <v>22</v>
      </c>
      <c r="K23" s="12" t="s">
        <v>10</v>
      </c>
      <c r="L23" s="12" t="s">
        <v>10</v>
      </c>
      <c r="M23" s="12" t="s">
        <v>10</v>
      </c>
      <c r="N23" s="12" t="s">
        <v>10</v>
      </c>
      <c r="O23" s="12" t="s">
        <v>10</v>
      </c>
      <c r="P23" s="12" t="s">
        <v>10</v>
      </c>
      <c r="Q23" s="6"/>
      <c r="R23" s="10" t="s">
        <v>22</v>
      </c>
      <c r="S23" s="11">
        <v>-395156</v>
      </c>
      <c r="T23" s="11">
        <v>-64271.172273900098</v>
      </c>
      <c r="U23" s="11">
        <v>-17982.506466699619</v>
      </c>
      <c r="V23" s="11">
        <v>675.78803979988152</v>
      </c>
      <c r="W23" s="11">
        <v>-725892.27007409942</v>
      </c>
      <c r="X23" s="11">
        <v>-807470</v>
      </c>
      <c r="Y23" s="6"/>
    </row>
    <row r="24" spans="1:25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9"/>
      <c r="L24" s="9"/>
      <c r="M24" s="9"/>
      <c r="N24" s="9"/>
      <c r="O24" s="9"/>
      <c r="P24" s="9"/>
      <c r="Q24" s="1"/>
      <c r="R24" s="1"/>
      <c r="S24" s="1"/>
      <c r="T24" s="8"/>
      <c r="U24" s="8"/>
      <c r="V24" s="8"/>
      <c r="W24" s="8"/>
      <c r="X24" s="1"/>
      <c r="Y24" s="1"/>
    </row>
    <row r="25" spans="1:25" ht="15.75" customHeight="1">
      <c r="A25" s="1"/>
      <c r="B25" s="1" t="s">
        <v>23</v>
      </c>
      <c r="C25" s="8">
        <v>3402</v>
      </c>
      <c r="D25" s="8">
        <v>2530</v>
      </c>
      <c r="E25" s="8">
        <v>-12748</v>
      </c>
      <c r="F25" s="8">
        <v>-2644</v>
      </c>
      <c r="G25" s="8">
        <v>6809</v>
      </c>
      <c r="H25" s="8">
        <v>-6053</v>
      </c>
      <c r="I25" s="1"/>
      <c r="J25" s="1" t="s">
        <v>23</v>
      </c>
      <c r="K25" s="9" t="s">
        <v>10</v>
      </c>
      <c r="L25" s="9" t="s">
        <v>10</v>
      </c>
      <c r="M25" s="9" t="s">
        <v>10</v>
      </c>
      <c r="N25" s="9" t="s">
        <v>10</v>
      </c>
      <c r="O25" s="9" t="s">
        <v>10</v>
      </c>
      <c r="P25" s="9" t="s">
        <v>10</v>
      </c>
      <c r="Q25" s="1"/>
      <c r="R25" s="1" t="s">
        <v>23</v>
      </c>
      <c r="S25" s="8">
        <v>3402</v>
      </c>
      <c r="T25" s="8">
        <v>2529.7647047000009</v>
      </c>
      <c r="U25" s="8">
        <v>-12748.335224499999</v>
      </c>
      <c r="V25" s="8">
        <v>-2643.7124606000052</v>
      </c>
      <c r="W25" s="8">
        <v>6809.4385929000018</v>
      </c>
      <c r="X25" s="8">
        <v>-6053</v>
      </c>
      <c r="Y25" s="1"/>
    </row>
    <row r="26" spans="1:25" ht="15.75" customHeight="1">
      <c r="A26" s="6"/>
      <c r="B26" s="10" t="s">
        <v>24</v>
      </c>
      <c r="C26" s="11">
        <v>-391754</v>
      </c>
      <c r="D26" s="11">
        <v>-61741</v>
      </c>
      <c r="E26" s="11">
        <v>-30730</v>
      </c>
      <c r="F26" s="11">
        <v>-1968</v>
      </c>
      <c r="G26" s="11">
        <v>-719083</v>
      </c>
      <c r="H26" s="11">
        <v>-813523</v>
      </c>
      <c r="I26" s="6"/>
      <c r="J26" s="10" t="s">
        <v>24</v>
      </c>
      <c r="K26" s="12" t="s">
        <v>10</v>
      </c>
      <c r="L26" s="12" t="s">
        <v>10</v>
      </c>
      <c r="M26" s="12" t="s">
        <v>10</v>
      </c>
      <c r="N26" s="12" t="s">
        <v>10</v>
      </c>
      <c r="O26" s="12" t="s">
        <v>10</v>
      </c>
      <c r="P26" s="12" t="s">
        <v>10</v>
      </c>
      <c r="Q26" s="6"/>
      <c r="R26" s="10" t="s">
        <v>24</v>
      </c>
      <c r="S26" s="11">
        <v>-391754</v>
      </c>
      <c r="T26" s="11">
        <v>-61741.407569200397</v>
      </c>
      <c r="U26" s="11">
        <v>-30730.841691199545</v>
      </c>
      <c r="V26" s="11">
        <v>-1967.9244207997981</v>
      </c>
      <c r="W26" s="11">
        <v>-719082.83148119994</v>
      </c>
      <c r="X26" s="11">
        <v>-813523</v>
      </c>
      <c r="Y26" s="6"/>
    </row>
    <row r="27" spans="1:25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9"/>
      <c r="L27" s="9"/>
      <c r="M27" s="9"/>
      <c r="N27" s="9"/>
      <c r="O27" s="9"/>
      <c r="P27" s="9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>
      <c r="A28" s="1"/>
      <c r="B28" s="2" t="s">
        <v>3</v>
      </c>
      <c r="C28" s="4" t="s">
        <v>8</v>
      </c>
      <c r="D28" s="4" t="s">
        <v>5</v>
      </c>
      <c r="E28" s="4" t="s">
        <v>6</v>
      </c>
      <c r="F28" s="4" t="s">
        <v>7</v>
      </c>
      <c r="G28" s="4" t="s">
        <v>8</v>
      </c>
      <c r="H28" s="4" t="s">
        <v>8</v>
      </c>
      <c r="I28" s="1"/>
      <c r="J28" s="1"/>
      <c r="K28" s="19"/>
      <c r="L28" s="9"/>
      <c r="M28" s="9"/>
      <c r="N28" s="9"/>
      <c r="O28" s="9"/>
      <c r="P28" s="19"/>
      <c r="Q28" s="1"/>
      <c r="R28" s="1"/>
      <c r="S28" s="4"/>
      <c r="T28" s="1"/>
      <c r="U28" s="1"/>
      <c r="V28" s="1"/>
      <c r="W28" s="1"/>
      <c r="X28" s="4"/>
      <c r="Y28" s="1"/>
    </row>
    <row r="29" spans="1:25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9"/>
      <c r="L29" s="9"/>
      <c r="M29" s="9"/>
      <c r="N29" s="9"/>
      <c r="O29" s="9"/>
      <c r="P29" s="9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>
      <c r="A30" s="1"/>
      <c r="B30" s="6" t="s">
        <v>19</v>
      </c>
      <c r="C30" s="20">
        <v>-400503</v>
      </c>
      <c r="D30" s="20">
        <v>-48048</v>
      </c>
      <c r="E30" s="20">
        <v>-29352</v>
      </c>
      <c r="F30" s="20">
        <v>15023</v>
      </c>
      <c r="G30" s="20">
        <v>-679970</v>
      </c>
      <c r="H30" s="20">
        <v>-742348</v>
      </c>
      <c r="I30" s="1"/>
      <c r="J30" s="6" t="s">
        <v>19</v>
      </c>
      <c r="K30" s="21" t="s">
        <v>10</v>
      </c>
      <c r="L30" s="21" t="s">
        <v>10</v>
      </c>
      <c r="M30" s="21" t="s">
        <v>10</v>
      </c>
      <c r="N30" s="21" t="s">
        <v>10</v>
      </c>
      <c r="O30" s="21" t="s">
        <v>10</v>
      </c>
      <c r="P30" s="21" t="s">
        <v>10</v>
      </c>
      <c r="Q30" s="1"/>
      <c r="R30" s="6" t="s">
        <v>19</v>
      </c>
      <c r="S30" s="20">
        <v>-400503</v>
      </c>
      <c r="T30" s="20">
        <v>-48047.751341400297</v>
      </c>
      <c r="U30" s="20">
        <v>-29352.328797699498</v>
      </c>
      <c r="V30" s="20">
        <v>15022.179544900195</v>
      </c>
      <c r="W30" s="20">
        <v>-679970.31150729931</v>
      </c>
      <c r="X30" s="20">
        <v>-742348</v>
      </c>
      <c r="Y30" s="1"/>
    </row>
    <row r="31" spans="1:25" ht="15.75" customHeight="1">
      <c r="A31" s="1"/>
      <c r="B31" s="1" t="s">
        <v>25</v>
      </c>
      <c r="C31" s="8">
        <v>331463</v>
      </c>
      <c r="D31" s="8">
        <v>81987.162105999989</v>
      </c>
      <c r="E31" s="8">
        <v>70990.508669099989</v>
      </c>
      <c r="F31" s="8">
        <v>81425.930984300008</v>
      </c>
      <c r="G31" s="8">
        <v>672638.03679209983</v>
      </c>
      <c r="H31" s="8">
        <v>907042</v>
      </c>
      <c r="I31" s="1"/>
      <c r="J31" s="1" t="s">
        <v>25</v>
      </c>
      <c r="K31" s="9" t="s">
        <v>10</v>
      </c>
      <c r="L31" s="9" t="s">
        <v>10</v>
      </c>
      <c r="M31" s="9" t="s">
        <v>10</v>
      </c>
      <c r="N31" s="9" t="s">
        <v>10</v>
      </c>
      <c r="O31" s="9" t="s">
        <v>10</v>
      </c>
      <c r="P31" s="9" t="s">
        <v>10</v>
      </c>
      <c r="Q31" s="1"/>
      <c r="R31" s="1" t="s">
        <v>25</v>
      </c>
      <c r="S31" s="8">
        <v>331463</v>
      </c>
      <c r="T31" s="8">
        <v>81987.162105999989</v>
      </c>
      <c r="U31" s="8">
        <v>70990.508669099989</v>
      </c>
      <c r="V31" s="8">
        <v>81425.930984300008</v>
      </c>
      <c r="W31" s="8">
        <v>672638.03679209983</v>
      </c>
      <c r="X31" s="8">
        <v>907042</v>
      </c>
      <c r="Y31" s="1"/>
    </row>
    <row r="32" spans="1:25" ht="15.75" customHeight="1">
      <c r="A32" s="1"/>
      <c r="B32" s="1" t="s">
        <v>26</v>
      </c>
      <c r="C32" s="8">
        <v>1045</v>
      </c>
      <c r="D32" s="8">
        <v>-3450</v>
      </c>
      <c r="E32" s="8">
        <v>-2016</v>
      </c>
      <c r="F32" s="8">
        <v>-4805</v>
      </c>
      <c r="G32" s="8">
        <v>-4337</v>
      </c>
      <c r="H32" s="8">
        <v>-14608</v>
      </c>
      <c r="I32" s="1"/>
      <c r="J32" s="1" t="s">
        <v>26</v>
      </c>
      <c r="K32" s="9">
        <v>-1045</v>
      </c>
      <c r="L32" s="9">
        <v>3450</v>
      </c>
      <c r="M32" s="9">
        <v>2016</v>
      </c>
      <c r="N32" s="9">
        <v>4805</v>
      </c>
      <c r="O32" s="9">
        <v>4337</v>
      </c>
      <c r="P32" s="9">
        <v>14608</v>
      </c>
      <c r="Q32" s="1"/>
      <c r="R32" s="1"/>
      <c r="S32" s="8"/>
      <c r="T32" s="1"/>
      <c r="U32" s="1"/>
      <c r="V32" s="1"/>
      <c r="W32" s="1"/>
      <c r="X32" s="8"/>
      <c r="Y32" s="1"/>
    </row>
    <row r="33" spans="1:25" ht="15.75" customHeight="1">
      <c r="A33" s="1"/>
      <c r="B33" s="10" t="s">
        <v>27</v>
      </c>
      <c r="C33" s="11">
        <v>-67995</v>
      </c>
      <c r="D33" s="11">
        <v>30489.162105999989</v>
      </c>
      <c r="E33" s="11">
        <v>39622.508669099989</v>
      </c>
      <c r="F33" s="11">
        <v>91643.930984300008</v>
      </c>
      <c r="G33" s="11">
        <v>-11668.963207900175</v>
      </c>
      <c r="H33" s="11">
        <v>150086</v>
      </c>
      <c r="I33" s="1"/>
      <c r="J33" s="10" t="s">
        <v>27</v>
      </c>
      <c r="K33" s="12">
        <v>-1045</v>
      </c>
      <c r="L33" s="12">
        <v>3450.248658599703</v>
      </c>
      <c r="M33" s="12">
        <v>2015.671202300502</v>
      </c>
      <c r="N33" s="12">
        <v>4804.1795449001947</v>
      </c>
      <c r="O33" s="12">
        <v>4336.6884927006904</v>
      </c>
      <c r="P33" s="12">
        <v>14608</v>
      </c>
      <c r="Q33" s="1"/>
      <c r="R33" s="10" t="s">
        <v>27</v>
      </c>
      <c r="S33" s="11">
        <v>-69040</v>
      </c>
      <c r="T33" s="11">
        <v>33939.410764599692</v>
      </c>
      <c r="U33" s="11">
        <v>41638.179871400491</v>
      </c>
      <c r="V33" s="11">
        <v>96448.110529200203</v>
      </c>
      <c r="W33" s="11">
        <v>-7332.2747151994845</v>
      </c>
      <c r="X33" s="11">
        <v>164694</v>
      </c>
      <c r="Y33" s="1"/>
    </row>
    <row r="34" spans="1:25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9"/>
      <c r="L34" s="9"/>
      <c r="M34" s="9"/>
      <c r="N34" s="9"/>
      <c r="O34" s="9"/>
      <c r="P34" s="9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>
      <c r="A35" s="1"/>
      <c r="B35" s="6" t="s">
        <v>28</v>
      </c>
      <c r="C35" s="1"/>
      <c r="D35" s="1"/>
      <c r="E35" s="1"/>
      <c r="F35" s="1"/>
      <c r="G35" s="1"/>
      <c r="H35" s="1"/>
      <c r="I35" s="1"/>
      <c r="J35" s="6" t="s">
        <v>28</v>
      </c>
      <c r="K35" s="9"/>
      <c r="L35" s="9"/>
      <c r="M35" s="9"/>
      <c r="N35" s="9"/>
      <c r="O35" s="9"/>
      <c r="P35" s="9"/>
      <c r="Q35" s="1"/>
      <c r="R35" s="6" t="s">
        <v>28</v>
      </c>
      <c r="S35" s="1"/>
      <c r="T35" s="1"/>
      <c r="U35" s="1"/>
      <c r="V35" s="1"/>
      <c r="W35" s="1"/>
      <c r="X35" s="1"/>
      <c r="Y35" s="1"/>
    </row>
    <row r="36" spans="1:25" ht="15.75" customHeight="1">
      <c r="A36" s="1"/>
      <c r="B36" s="1" t="s">
        <v>11</v>
      </c>
      <c r="C36" s="8">
        <v>35567.51</v>
      </c>
      <c r="D36" s="1"/>
      <c r="E36" s="1"/>
      <c r="F36" s="1"/>
      <c r="G36" s="8">
        <v>141627.99164619998</v>
      </c>
      <c r="H36" s="8">
        <v>141627.99164619998</v>
      </c>
      <c r="I36" s="1"/>
      <c r="J36" s="1" t="s">
        <v>11</v>
      </c>
      <c r="K36" s="9">
        <v>-348</v>
      </c>
      <c r="L36" s="9" t="s">
        <v>10</v>
      </c>
      <c r="M36" s="9" t="s">
        <v>10</v>
      </c>
      <c r="N36" s="9" t="s">
        <v>10</v>
      </c>
      <c r="O36" s="9">
        <v>427.0000000000291</v>
      </c>
      <c r="P36" s="9">
        <v>427.0000000000291</v>
      </c>
      <c r="Q36" s="1"/>
      <c r="R36" s="1" t="s">
        <v>11</v>
      </c>
      <c r="S36" s="8">
        <v>35219.51</v>
      </c>
      <c r="T36" s="1"/>
      <c r="U36" s="1"/>
      <c r="V36" s="1"/>
      <c r="W36" s="8">
        <v>142054.99164620001</v>
      </c>
      <c r="X36" s="8">
        <v>142054.99164620001</v>
      </c>
      <c r="Y36" s="1"/>
    </row>
    <row r="37" spans="1:25" ht="15.75" customHeight="1">
      <c r="A37" s="1"/>
      <c r="B37" s="1" t="s">
        <v>14</v>
      </c>
      <c r="C37" s="8">
        <v>38263.006999999998</v>
      </c>
      <c r="D37" s="1"/>
      <c r="E37" s="1"/>
      <c r="F37" s="1"/>
      <c r="G37" s="8">
        <v>9252.4091476000012</v>
      </c>
      <c r="H37" s="8">
        <v>9252.4091476000012</v>
      </c>
      <c r="I37" s="1"/>
      <c r="J37" s="1" t="s">
        <v>14</v>
      </c>
      <c r="K37" s="9">
        <v>-417</v>
      </c>
      <c r="L37" s="9" t="s">
        <v>10</v>
      </c>
      <c r="M37" s="9" t="s">
        <v>10</v>
      </c>
      <c r="N37" s="9" t="s">
        <v>10</v>
      </c>
      <c r="O37" s="9">
        <v>931.99999999999818</v>
      </c>
      <c r="P37" s="9">
        <v>931.99999999999818</v>
      </c>
      <c r="Q37" s="1"/>
      <c r="R37" s="1" t="s">
        <v>14</v>
      </c>
      <c r="S37" s="8">
        <v>37846.006999999998</v>
      </c>
      <c r="T37" s="1"/>
      <c r="U37" s="1"/>
      <c r="V37" s="1"/>
      <c r="W37" s="8">
        <v>10184.409147599999</v>
      </c>
      <c r="X37" s="8">
        <v>10184.409147599999</v>
      </c>
      <c r="Y37" s="1"/>
    </row>
    <row r="38" spans="1:25" ht="15.75" customHeight="1">
      <c r="A38" s="1"/>
      <c r="B38" s="1" t="s">
        <v>15</v>
      </c>
      <c r="C38" s="8">
        <v>58960</v>
      </c>
      <c r="D38" s="1"/>
      <c r="E38" s="1"/>
      <c r="F38" s="1"/>
      <c r="G38" s="8">
        <v>34210.408000000003</v>
      </c>
      <c r="H38" s="8">
        <v>34210.408000000003</v>
      </c>
      <c r="I38" s="1"/>
      <c r="J38" s="1" t="s">
        <v>15</v>
      </c>
      <c r="K38" s="9">
        <v>-390</v>
      </c>
      <c r="L38" s="9" t="s">
        <v>10</v>
      </c>
      <c r="M38" s="9" t="s">
        <v>10</v>
      </c>
      <c r="N38" s="9" t="s">
        <v>10</v>
      </c>
      <c r="O38" s="9">
        <v>222.40000000000146</v>
      </c>
      <c r="P38" s="9">
        <v>222</v>
      </c>
      <c r="Q38" s="1"/>
      <c r="R38" s="1" t="s">
        <v>15</v>
      </c>
      <c r="S38" s="8">
        <v>58570</v>
      </c>
      <c r="T38" s="1"/>
      <c r="U38" s="1"/>
      <c r="V38" s="1"/>
      <c r="W38" s="8">
        <v>34432.808000000005</v>
      </c>
      <c r="X38" s="8">
        <v>34432.408000000003</v>
      </c>
      <c r="Y38" s="1"/>
    </row>
    <row r="39" spans="1:25" ht="15.75" customHeight="1">
      <c r="A39" s="1"/>
      <c r="B39" s="1" t="s">
        <v>16</v>
      </c>
      <c r="C39" s="8">
        <v>72268.019</v>
      </c>
      <c r="D39" s="1"/>
      <c r="E39" s="1"/>
      <c r="F39" s="1"/>
      <c r="G39" s="8">
        <v>485772.00797699997</v>
      </c>
      <c r="H39" s="8">
        <v>485772.00797699997</v>
      </c>
      <c r="I39" s="1"/>
      <c r="J39" s="1" t="s">
        <v>16</v>
      </c>
      <c r="K39" s="9">
        <v>-236</v>
      </c>
      <c r="L39" s="9">
        <v>5029.3620000000001</v>
      </c>
      <c r="M39" s="9">
        <v>4208.0140000000001</v>
      </c>
      <c r="N39" s="9">
        <v>4573.9859999999999</v>
      </c>
      <c r="O39" s="9">
        <v>4937.1279999999679</v>
      </c>
      <c r="P39" s="9">
        <v>18748</v>
      </c>
      <c r="Q39" s="1"/>
      <c r="R39" s="1" t="s">
        <v>16</v>
      </c>
      <c r="S39" s="8">
        <v>72032.019</v>
      </c>
      <c r="T39" s="8">
        <v>5029.3620000000001</v>
      </c>
      <c r="U39" s="8">
        <v>4208.0140000000001</v>
      </c>
      <c r="V39" s="8">
        <v>4573.9859999999999</v>
      </c>
      <c r="W39" s="8">
        <v>490709.13597699994</v>
      </c>
      <c r="X39" s="8">
        <v>504520.00797699997</v>
      </c>
      <c r="Y39" s="1"/>
    </row>
    <row r="40" spans="1:25" ht="15.75" customHeight="1">
      <c r="A40" s="1"/>
      <c r="B40" s="1" t="s">
        <v>18</v>
      </c>
      <c r="C40" s="22"/>
      <c r="D40" s="1"/>
      <c r="E40" s="1"/>
      <c r="F40" s="1"/>
      <c r="G40" s="8">
        <v>709.57210939999993</v>
      </c>
      <c r="H40" s="8">
        <v>709.57210939999993</v>
      </c>
      <c r="I40" s="1"/>
      <c r="J40" s="1" t="s">
        <v>18</v>
      </c>
      <c r="K40" s="22" t="s">
        <v>10</v>
      </c>
      <c r="L40" s="9" t="s">
        <v>10</v>
      </c>
      <c r="M40" s="9" t="s">
        <v>10</v>
      </c>
      <c r="N40" s="9" t="s">
        <v>10</v>
      </c>
      <c r="O40" s="9" t="s">
        <v>10</v>
      </c>
      <c r="P40" s="9" t="s">
        <v>10</v>
      </c>
      <c r="Q40" s="1"/>
      <c r="R40" s="1" t="s">
        <v>18</v>
      </c>
      <c r="S40" s="22"/>
      <c r="T40" s="1"/>
      <c r="U40" s="1"/>
      <c r="V40" s="1"/>
      <c r="W40" s="8">
        <v>709.57210939999993</v>
      </c>
      <c r="X40" s="8">
        <v>709.57210939999993</v>
      </c>
      <c r="Y40" s="1"/>
    </row>
    <row r="41" spans="1:25" ht="15.75" customHeight="1">
      <c r="A41" s="1"/>
      <c r="B41" s="10" t="s">
        <v>29</v>
      </c>
      <c r="C41" s="11">
        <v>205058.53599999999</v>
      </c>
      <c r="D41" s="11">
        <v>0</v>
      </c>
      <c r="E41" s="11">
        <v>0</v>
      </c>
      <c r="F41" s="11">
        <v>0</v>
      </c>
      <c r="G41" s="11">
        <v>671572.38888019987</v>
      </c>
      <c r="H41" s="11">
        <v>671572.38888019987</v>
      </c>
      <c r="I41" s="6"/>
      <c r="J41" s="10" t="s">
        <v>29</v>
      </c>
      <c r="K41" s="12">
        <v>-1391</v>
      </c>
      <c r="L41" s="12">
        <v>5029.3620000000001</v>
      </c>
      <c r="M41" s="12">
        <v>4208.0140000000001</v>
      </c>
      <c r="N41" s="12">
        <v>4573.9859999999999</v>
      </c>
      <c r="O41" s="12">
        <v>6518.5280000000494</v>
      </c>
      <c r="P41" s="12">
        <v>20330</v>
      </c>
      <c r="Q41" s="1"/>
      <c r="R41" s="10" t="s">
        <v>29</v>
      </c>
      <c r="S41" s="11">
        <v>203667.53599999999</v>
      </c>
      <c r="T41" s="11">
        <v>5029.3620000000001</v>
      </c>
      <c r="U41" s="11">
        <v>4208.0140000000001</v>
      </c>
      <c r="V41" s="11">
        <v>4573.9859999999999</v>
      </c>
      <c r="W41" s="11">
        <v>678090.91688019992</v>
      </c>
      <c r="X41" s="11">
        <v>691902.38888019987</v>
      </c>
      <c r="Y41" s="1"/>
    </row>
    <row r="42" spans="1:25" ht="26.25" customHeight="1">
      <c r="A42" s="1"/>
      <c r="B42" s="1" t="s">
        <v>25</v>
      </c>
      <c r="C42" s="8">
        <v>-44853.055</v>
      </c>
      <c r="D42" s="1"/>
      <c r="E42" s="1"/>
      <c r="F42" s="1"/>
      <c r="G42" s="8">
        <v>-573161.64206099999</v>
      </c>
      <c r="H42" s="8">
        <v>-573161.64206099999</v>
      </c>
      <c r="I42" s="1"/>
      <c r="J42" s="1" t="s">
        <v>25</v>
      </c>
      <c r="K42" s="9" t="s">
        <v>10</v>
      </c>
      <c r="L42" s="9" t="s">
        <v>10</v>
      </c>
      <c r="M42" s="9" t="s">
        <v>10</v>
      </c>
      <c r="N42" s="9" t="s">
        <v>10</v>
      </c>
      <c r="O42" s="9" t="s">
        <v>10</v>
      </c>
      <c r="P42" s="9" t="s">
        <v>10</v>
      </c>
      <c r="Q42" s="1"/>
      <c r="R42" s="1" t="s">
        <v>25</v>
      </c>
      <c r="S42" s="8">
        <v>-44853.055</v>
      </c>
      <c r="T42" s="1"/>
      <c r="U42" s="1"/>
      <c r="V42" s="1"/>
      <c r="W42" s="8">
        <v>-573161.64206099999</v>
      </c>
      <c r="X42" s="8">
        <v>-573161.64206099999</v>
      </c>
      <c r="Y42" s="1"/>
    </row>
    <row r="43" spans="1:25" ht="15.75" customHeight="1">
      <c r="A43" s="1"/>
      <c r="B43" s="1" t="s">
        <v>26</v>
      </c>
      <c r="C43" s="1"/>
      <c r="D43" s="1"/>
      <c r="E43" s="1"/>
      <c r="F43" s="1"/>
      <c r="G43" s="8">
        <v>-709.57210939999993</v>
      </c>
      <c r="H43" s="8">
        <v>-709.57210939999993</v>
      </c>
      <c r="I43" s="1"/>
      <c r="J43" s="1" t="s">
        <v>26</v>
      </c>
      <c r="K43" s="9" t="s">
        <v>10</v>
      </c>
      <c r="L43" s="9" t="s">
        <v>10</v>
      </c>
      <c r="M43" s="9" t="s">
        <v>10</v>
      </c>
      <c r="N43" s="9" t="s">
        <v>10</v>
      </c>
      <c r="O43" s="9">
        <v>709.57210939999993</v>
      </c>
      <c r="P43" s="9">
        <v>709.57210939999993</v>
      </c>
      <c r="Q43" s="1"/>
      <c r="R43" s="1"/>
      <c r="S43" s="1"/>
      <c r="T43" s="1"/>
      <c r="U43" s="1"/>
      <c r="V43" s="1"/>
      <c r="W43" s="1"/>
      <c r="X43" s="8"/>
      <c r="Y43" s="1"/>
    </row>
    <row r="44" spans="1:25" ht="15.75" customHeight="1">
      <c r="A44" s="1"/>
      <c r="B44" s="10" t="s">
        <v>30</v>
      </c>
      <c r="C44" s="11">
        <v>92210.481</v>
      </c>
      <c r="D44" s="11">
        <v>30489.162105999989</v>
      </c>
      <c r="E44" s="11">
        <v>39622.508669099989</v>
      </c>
      <c r="F44" s="11">
        <v>91643.930984300008</v>
      </c>
      <c r="G44" s="11">
        <v>86032.211501899699</v>
      </c>
      <c r="H44" s="11">
        <v>247787.17470979987</v>
      </c>
      <c r="I44" s="1"/>
      <c r="J44" s="10" t="s">
        <v>30</v>
      </c>
      <c r="K44" s="12">
        <v>-2436</v>
      </c>
      <c r="L44" s="12">
        <v>8479.610658599704</v>
      </c>
      <c r="M44" s="12">
        <v>6223.6852023005049</v>
      </c>
      <c r="N44" s="12">
        <v>9378.1655449001992</v>
      </c>
      <c r="O44" s="12">
        <v>11564.788602100743</v>
      </c>
      <c r="P44" s="12">
        <v>35647.572109400004</v>
      </c>
      <c r="Q44" s="1"/>
      <c r="R44" s="10" t="s">
        <v>30</v>
      </c>
      <c r="S44" s="11">
        <v>89774.481</v>
      </c>
      <c r="T44" s="11">
        <v>38968.772764599693</v>
      </c>
      <c r="U44" s="11">
        <v>45846.193871400494</v>
      </c>
      <c r="V44" s="11">
        <v>101022.09652920021</v>
      </c>
      <c r="W44" s="11">
        <v>97597.000104000443</v>
      </c>
      <c r="X44" s="11">
        <v>283434.74681919988</v>
      </c>
      <c r="Y44" s="1"/>
    </row>
    <row r="45" spans="1:25" ht="15.75" customHeight="1">
      <c r="A45" s="1"/>
      <c r="B45" s="1"/>
      <c r="C45" s="1"/>
      <c r="D45" s="1"/>
      <c r="E45" s="1"/>
      <c r="F45" s="1"/>
      <c r="G45" s="1"/>
      <c r="H45" s="8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9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3">
    <mergeCell ref="B4:H4"/>
    <mergeCell ref="J4:P4"/>
    <mergeCell ref="R4:X4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1000"/>
  <sheetViews>
    <sheetView showGridLines="0" workbookViewId="0"/>
  </sheetViews>
  <sheetFormatPr defaultColWidth="12.6328125" defaultRowHeight="15" customHeight="1" outlineLevelCol="1"/>
  <cols>
    <col min="1" max="3" width="9.08984375" customWidth="1"/>
    <col min="4" max="4" width="44.36328125" customWidth="1"/>
    <col min="5" max="5" width="12.08984375" customWidth="1"/>
    <col min="6" max="9" width="9.08984375" customWidth="1"/>
    <col min="10" max="10" width="13.08984375" customWidth="1"/>
    <col min="11" max="11" width="9.08984375" customWidth="1"/>
    <col min="12" max="12" width="44.36328125" customWidth="1"/>
    <col min="13" max="13" width="9.90625" customWidth="1"/>
    <col min="14" max="17" width="9.08984375" customWidth="1"/>
    <col min="18" max="18" width="9.90625" customWidth="1"/>
    <col min="19" max="19" width="9.08984375" customWidth="1"/>
    <col min="20" max="20" width="44.36328125" customWidth="1"/>
    <col min="21" max="21" width="9.90625" customWidth="1"/>
    <col min="22" max="25" width="9.08984375" customWidth="1"/>
    <col min="26" max="26" width="9.90625" customWidth="1"/>
    <col min="27" max="28" width="9.08984375" customWidth="1"/>
    <col min="29" max="29" width="19" hidden="1" customWidth="1" outlineLevel="1"/>
    <col min="30" max="30" width="61" hidden="1" customWidth="1" outlineLevel="1"/>
    <col min="31" max="35" width="9.08984375" hidden="1" customWidth="1" outlineLevel="1"/>
    <col min="36" max="38" width="8.6328125" hidden="1" customWidth="1" outlineLevel="1"/>
  </cols>
  <sheetData>
    <row r="1" spans="1:38" ht="14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4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4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4.5">
      <c r="A4" s="1"/>
      <c r="B4" s="1"/>
      <c r="C4" s="1"/>
      <c r="D4" s="29" t="s">
        <v>0</v>
      </c>
      <c r="E4" s="30"/>
      <c r="F4" s="30"/>
      <c r="G4" s="30"/>
      <c r="H4" s="30"/>
      <c r="I4" s="30"/>
      <c r="J4" s="30"/>
      <c r="K4" s="1"/>
      <c r="L4" s="31" t="s">
        <v>1</v>
      </c>
      <c r="M4" s="30"/>
      <c r="N4" s="30"/>
      <c r="O4" s="30"/>
      <c r="P4" s="30"/>
      <c r="Q4" s="30"/>
      <c r="R4" s="30"/>
      <c r="S4" s="1"/>
      <c r="T4" s="32" t="s">
        <v>2</v>
      </c>
      <c r="U4" s="30"/>
      <c r="V4" s="30"/>
      <c r="W4" s="30"/>
      <c r="X4" s="30"/>
      <c r="Y4" s="30"/>
      <c r="Z4" s="30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4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3" t="s">
        <v>31</v>
      </c>
      <c r="AL5" s="1" t="s">
        <v>32</v>
      </c>
    </row>
    <row r="6" spans="1:38" ht="29">
      <c r="A6" s="1"/>
      <c r="B6" s="1"/>
      <c r="C6" s="1"/>
      <c r="D6" s="2" t="s">
        <v>3</v>
      </c>
      <c r="E6" s="3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3" t="s">
        <v>4</v>
      </c>
      <c r="K6" s="1"/>
      <c r="L6" s="2"/>
      <c r="M6" s="3"/>
      <c r="N6" s="2"/>
      <c r="O6" s="2"/>
      <c r="P6" s="2"/>
      <c r="Q6" s="2"/>
      <c r="R6" s="3"/>
      <c r="S6" s="1"/>
      <c r="T6" s="2"/>
      <c r="U6" s="3"/>
      <c r="V6" s="2"/>
      <c r="W6" s="2"/>
      <c r="X6" s="2"/>
      <c r="Y6" s="2"/>
      <c r="Z6" s="3"/>
      <c r="AA6" s="1"/>
      <c r="AB6" s="1"/>
      <c r="AC6" s="1" t="s">
        <v>33</v>
      </c>
      <c r="AD6" s="1"/>
      <c r="AE6" s="1"/>
      <c r="AF6" s="1"/>
      <c r="AG6" s="1"/>
      <c r="AH6" s="1"/>
      <c r="AI6" s="1"/>
      <c r="AJ6" s="1"/>
      <c r="AK6" s="1"/>
      <c r="AL6" s="1"/>
    </row>
    <row r="7" spans="1:38" ht="14.5">
      <c r="A7" s="1"/>
      <c r="B7" s="1"/>
      <c r="C7" s="1"/>
      <c r="D7" s="1"/>
      <c r="E7" s="5"/>
      <c r="F7" s="1"/>
      <c r="G7" s="1"/>
      <c r="H7" s="1"/>
      <c r="I7" s="1"/>
      <c r="J7" s="5"/>
      <c r="K7" s="1"/>
      <c r="L7" s="1"/>
      <c r="M7" s="5"/>
      <c r="N7" s="1"/>
      <c r="O7" s="1"/>
      <c r="P7" s="1"/>
      <c r="Q7" s="1"/>
      <c r="R7" s="5"/>
      <c r="S7" s="1"/>
      <c r="T7" s="1"/>
      <c r="U7" s="5"/>
      <c r="V7" s="1"/>
      <c r="W7" s="1"/>
      <c r="X7" s="1"/>
      <c r="Y7" s="1"/>
      <c r="Z7" s="5"/>
      <c r="AA7" s="1"/>
      <c r="AB7" s="1"/>
      <c r="AC7" s="24" t="s">
        <v>34</v>
      </c>
      <c r="AD7" s="24" t="s">
        <v>35</v>
      </c>
      <c r="AE7" s="25" t="s">
        <v>36</v>
      </c>
      <c r="AF7" s="25" t="s">
        <v>37</v>
      </c>
      <c r="AG7" s="25" t="s">
        <v>38</v>
      </c>
      <c r="AH7" s="25" t="s">
        <v>39</v>
      </c>
      <c r="AI7" s="1"/>
      <c r="AJ7" s="1"/>
      <c r="AK7" s="1"/>
      <c r="AL7" s="1"/>
    </row>
    <row r="8" spans="1:38" ht="14.5">
      <c r="A8" s="1"/>
      <c r="B8" s="1"/>
      <c r="C8" s="1"/>
      <c r="D8" s="1"/>
      <c r="E8" s="6">
        <v>2022</v>
      </c>
      <c r="F8" s="7" t="s">
        <v>5</v>
      </c>
      <c r="G8" s="7" t="s">
        <v>6</v>
      </c>
      <c r="H8" s="7" t="s">
        <v>7</v>
      </c>
      <c r="I8" s="7" t="s">
        <v>8</v>
      </c>
      <c r="J8" s="6">
        <v>2023</v>
      </c>
      <c r="K8" s="1"/>
      <c r="L8" s="1"/>
      <c r="M8" s="7">
        <v>2022</v>
      </c>
      <c r="N8" s="7" t="s">
        <v>5</v>
      </c>
      <c r="O8" s="7" t="s">
        <v>6</v>
      </c>
      <c r="P8" s="7" t="s">
        <v>7</v>
      </c>
      <c r="Q8" s="7" t="s">
        <v>8</v>
      </c>
      <c r="R8" s="7">
        <v>2023</v>
      </c>
      <c r="S8" s="1"/>
      <c r="T8" s="1"/>
      <c r="U8" s="6">
        <v>2022</v>
      </c>
      <c r="V8" s="7" t="s">
        <v>5</v>
      </c>
      <c r="W8" s="7" t="s">
        <v>6</v>
      </c>
      <c r="X8" s="7" t="s">
        <v>7</v>
      </c>
      <c r="Y8" s="7" t="s">
        <v>8</v>
      </c>
      <c r="Z8" s="6">
        <v>2023</v>
      </c>
      <c r="AA8" s="1"/>
      <c r="AB8" s="1"/>
      <c r="AC8" s="26"/>
      <c r="AD8" s="26"/>
      <c r="AE8" s="22"/>
      <c r="AF8" s="22"/>
      <c r="AG8" s="22"/>
      <c r="AH8" s="22"/>
      <c r="AI8" s="1"/>
      <c r="AJ8" s="1"/>
      <c r="AK8" s="1"/>
      <c r="AL8" s="1"/>
    </row>
    <row r="9" spans="1:38" ht="14.5">
      <c r="A9" s="1"/>
      <c r="B9" s="1"/>
      <c r="C9" s="1"/>
      <c r="D9" s="1" t="s">
        <v>9</v>
      </c>
      <c r="E9" s="8">
        <v>3200382</v>
      </c>
      <c r="F9" s="8">
        <v>796293</v>
      </c>
      <c r="G9" s="8">
        <v>851070</v>
      </c>
      <c r="H9" s="8">
        <v>895758</v>
      </c>
      <c r="I9" s="8">
        <v>946099</v>
      </c>
      <c r="J9" s="8">
        <v>3489220</v>
      </c>
      <c r="K9" s="1"/>
      <c r="L9" s="1" t="s">
        <v>9</v>
      </c>
      <c r="M9" s="9" t="str">
        <f t="shared" ref="M9:R9" si="0">IF(ROUND(SUM(+U9,-E9),0)=0,"-",SUM(+U9,-E9))</f>
        <v>-</v>
      </c>
      <c r="N9" s="9" t="str">
        <f t="shared" si="0"/>
        <v>-</v>
      </c>
      <c r="O9" s="9" t="str">
        <f t="shared" si="0"/>
        <v>-</v>
      </c>
      <c r="P9" s="9" t="str">
        <f t="shared" si="0"/>
        <v>-</v>
      </c>
      <c r="Q9" s="9" t="str">
        <f t="shared" si="0"/>
        <v>-</v>
      </c>
      <c r="R9" s="9" t="str">
        <f t="shared" si="0"/>
        <v>-</v>
      </c>
      <c r="S9" s="1"/>
      <c r="T9" s="1" t="s">
        <v>9</v>
      </c>
      <c r="U9" s="8">
        <v>3200382</v>
      </c>
      <c r="V9" s="8">
        <f t="shared" ref="V9:V11" si="1">+AE9</f>
        <v>796293.38826339995</v>
      </c>
      <c r="W9" s="8">
        <f t="shared" ref="W9:Y9" si="2">+AF9-AE9</f>
        <v>851069.62302280008</v>
      </c>
      <c r="X9" s="8">
        <f t="shared" si="2"/>
        <v>895757.80216890015</v>
      </c>
      <c r="Y9" s="8">
        <f t="shared" si="2"/>
        <v>946099.35285250004</v>
      </c>
      <c r="Z9" s="8">
        <v>3489220</v>
      </c>
      <c r="AA9" s="1"/>
      <c r="AB9" s="1"/>
      <c r="AC9" s="27" t="s">
        <v>40</v>
      </c>
      <c r="AD9" s="27" t="s">
        <v>41</v>
      </c>
      <c r="AE9" s="22">
        <f>796248.3882634+AK9</f>
        <v>796293.38826339995</v>
      </c>
      <c r="AF9" s="22">
        <v>1647363.0112862</v>
      </c>
      <c r="AG9" s="22">
        <v>2543120.8134551002</v>
      </c>
      <c r="AH9" s="22">
        <v>3489220.1663076002</v>
      </c>
      <c r="AI9" s="8">
        <f t="shared" ref="AI9:AI20" si="3">+AH9-Z9</f>
        <v>0.1663076002150774</v>
      </c>
      <c r="AJ9" s="1"/>
      <c r="AK9" s="23">
        <v>45</v>
      </c>
      <c r="AL9" s="1"/>
    </row>
    <row r="10" spans="1:38" ht="14.5">
      <c r="A10" s="1"/>
      <c r="B10" s="1"/>
      <c r="C10" s="1"/>
      <c r="D10" s="1" t="s">
        <v>11</v>
      </c>
      <c r="E10" s="8">
        <v>-1987237</v>
      </c>
      <c r="F10" s="8">
        <v>-480792</v>
      </c>
      <c r="G10" s="8">
        <v>-517887</v>
      </c>
      <c r="H10" s="8">
        <v>-543888</v>
      </c>
      <c r="I10" s="8">
        <v>-700506</v>
      </c>
      <c r="J10" s="8">
        <v>-2241895</v>
      </c>
      <c r="K10" s="1"/>
      <c r="L10" s="1" t="s">
        <v>11</v>
      </c>
      <c r="M10" s="9" t="str">
        <f t="shared" ref="M10:R10" si="4">IF(ROUND(SUM(+U10,-E10),0)=0,"-",SUM(+U10,-E10))</f>
        <v>-</v>
      </c>
      <c r="N10" s="9" t="str">
        <f t="shared" si="4"/>
        <v>-</v>
      </c>
      <c r="O10" s="9">
        <f t="shared" si="4"/>
        <v>113.55777309997939</v>
      </c>
      <c r="P10" s="9">
        <f t="shared" si="4"/>
        <v>1064.6930275998311</v>
      </c>
      <c r="Q10" s="9" t="str">
        <f t="shared" si="4"/>
        <v>-</v>
      </c>
      <c r="R10" s="9" t="str">
        <f t="shared" si="4"/>
        <v>-</v>
      </c>
      <c r="S10" s="1"/>
      <c r="T10" s="1" t="s">
        <v>11</v>
      </c>
      <c r="U10" s="8">
        <v>-1987237</v>
      </c>
      <c r="V10" s="8">
        <f t="shared" si="1"/>
        <v>-480791.83232279995</v>
      </c>
      <c r="W10" s="8">
        <f t="shared" ref="W10:Y10" si="5">+AF10-AE10</f>
        <v>-517773.44222690002</v>
      </c>
      <c r="X10" s="8">
        <f t="shared" si="5"/>
        <v>-542823.30697240017</v>
      </c>
      <c r="Y10" s="8">
        <f t="shared" si="5"/>
        <v>-700506.07437770022</v>
      </c>
      <c r="Z10" s="8">
        <v>-2241895</v>
      </c>
      <c r="AA10" s="1"/>
      <c r="AB10" s="1"/>
      <c r="AC10" s="27" t="s">
        <v>42</v>
      </c>
      <c r="AD10" s="27" t="s">
        <v>43</v>
      </c>
      <c r="AE10" s="22">
        <v>-480791.83232279995</v>
      </c>
      <c r="AF10" s="22">
        <v>-998565.27454969997</v>
      </c>
      <c r="AG10" s="22">
        <v>-1541388.5815221001</v>
      </c>
      <c r="AH10" s="22">
        <v>-2241894.6558998004</v>
      </c>
      <c r="AI10" s="8">
        <f t="shared" si="3"/>
        <v>0.34410019963979721</v>
      </c>
      <c r="AJ10" s="1"/>
      <c r="AK10" s="23"/>
      <c r="AL10" s="1"/>
    </row>
    <row r="11" spans="1:38" ht="14.5">
      <c r="A11" s="6"/>
      <c r="B11" s="6"/>
      <c r="C11" s="6"/>
      <c r="D11" s="10" t="s">
        <v>12</v>
      </c>
      <c r="E11" s="11">
        <v>1213145</v>
      </c>
      <c r="F11" s="11">
        <v>315501</v>
      </c>
      <c r="G11" s="11">
        <v>333183</v>
      </c>
      <c r="H11" s="11">
        <v>351869</v>
      </c>
      <c r="I11" s="11">
        <v>245593</v>
      </c>
      <c r="J11" s="11">
        <v>1247326</v>
      </c>
      <c r="K11" s="6"/>
      <c r="L11" s="10" t="s">
        <v>12</v>
      </c>
      <c r="M11" s="12" t="str">
        <f t="shared" ref="M11:R11" si="6">IF(ROUND(SUM(+U11,-E11),0)=0,"-",SUM(+U11,-E11))</f>
        <v>-</v>
      </c>
      <c r="N11" s="12" t="str">
        <f t="shared" si="6"/>
        <v>-</v>
      </c>
      <c r="O11" s="12">
        <f t="shared" si="6"/>
        <v>114.180795900058</v>
      </c>
      <c r="P11" s="12">
        <f t="shared" si="6"/>
        <v>1065.4951965000946</v>
      </c>
      <c r="Q11" s="12" t="str">
        <f t="shared" si="6"/>
        <v>-</v>
      </c>
      <c r="R11" s="12" t="str">
        <f t="shared" si="6"/>
        <v>-</v>
      </c>
      <c r="S11" s="6"/>
      <c r="T11" s="10" t="s">
        <v>12</v>
      </c>
      <c r="U11" s="11">
        <v>1213145</v>
      </c>
      <c r="V11" s="11">
        <f t="shared" si="1"/>
        <v>315500.5559406</v>
      </c>
      <c r="W11" s="11">
        <f t="shared" ref="W11:Y11" si="7">+AF11-AE11</f>
        <v>333297.18079590006</v>
      </c>
      <c r="X11" s="11">
        <f t="shared" si="7"/>
        <v>352934.49519650009</v>
      </c>
      <c r="Y11" s="11">
        <f t="shared" si="7"/>
        <v>245593.27847479971</v>
      </c>
      <c r="Z11" s="11">
        <v>1247326</v>
      </c>
      <c r="AA11" s="6"/>
      <c r="AB11" s="6"/>
      <c r="AC11" s="27" t="s">
        <v>44</v>
      </c>
      <c r="AD11" s="27" t="s">
        <v>45</v>
      </c>
      <c r="AE11" s="22">
        <f>315456.5559406+AK11</f>
        <v>315500.5559406</v>
      </c>
      <c r="AF11" s="22">
        <v>648797.73673650005</v>
      </c>
      <c r="AG11" s="22">
        <v>1001732.2319330001</v>
      </c>
      <c r="AH11" s="22">
        <v>1247325.5104077999</v>
      </c>
      <c r="AI11" s="8">
        <f t="shared" si="3"/>
        <v>-0.48959220014512539</v>
      </c>
      <c r="AJ11" s="6"/>
      <c r="AK11" s="23">
        <v>44</v>
      </c>
      <c r="AL11" s="6"/>
    </row>
    <row r="12" spans="1:38" ht="14.5">
      <c r="A12" s="13"/>
      <c r="B12" s="13"/>
      <c r="C12" s="13"/>
      <c r="D12" s="13" t="s">
        <v>13</v>
      </c>
      <c r="E12" s="14">
        <f t="shared" ref="E12:J12" si="8">E11/E9</f>
        <v>0.37906256190667237</v>
      </c>
      <c r="F12" s="14">
        <f t="shared" si="8"/>
        <v>0.39621219827375098</v>
      </c>
      <c r="G12" s="14">
        <f t="shared" si="8"/>
        <v>0.39148718671789628</v>
      </c>
      <c r="H12" s="14">
        <f t="shared" si="8"/>
        <v>0.39281703317190581</v>
      </c>
      <c r="I12" s="14">
        <f t="shared" si="8"/>
        <v>0.25958488487991216</v>
      </c>
      <c r="J12" s="14">
        <f t="shared" si="8"/>
        <v>0.35747989522013518</v>
      </c>
      <c r="K12" s="13"/>
      <c r="L12" s="13" t="s">
        <v>13</v>
      </c>
      <c r="M12" s="9" t="str">
        <f t="shared" ref="M12:N12" si="9">IF(ROUND(SUM(+U12,-E12),0)=0,"-",SUM(+U12,-E12))</f>
        <v>-</v>
      </c>
      <c r="N12" s="9" t="str">
        <f t="shared" si="9"/>
        <v>-</v>
      </c>
      <c r="O12" s="15">
        <f t="shared" ref="O12:P12" si="10">+W12-G12</f>
        <v>1.343349293063123E-4</v>
      </c>
      <c r="P12" s="15">
        <f t="shared" si="10"/>
        <v>1.1895770322577492E-3</v>
      </c>
      <c r="Q12" s="9" t="str">
        <f t="shared" ref="Q12:R12" si="11">IF(ROUND(SUM(+Y12,-I12),0)=0,"-",SUM(+Y12,-I12))</f>
        <v>-</v>
      </c>
      <c r="R12" s="9" t="str">
        <f t="shared" si="11"/>
        <v>-</v>
      </c>
      <c r="S12" s="13"/>
      <c r="T12" s="13" t="s">
        <v>13</v>
      </c>
      <c r="U12" s="14">
        <f t="shared" ref="U12:Z12" si="12">U11/U9</f>
        <v>0.37906256190667237</v>
      </c>
      <c r="V12" s="14">
        <f t="shared" si="12"/>
        <v>0.3962114474272615</v>
      </c>
      <c r="W12" s="14">
        <f t="shared" si="12"/>
        <v>0.3916215216472026</v>
      </c>
      <c r="X12" s="14">
        <f t="shared" si="12"/>
        <v>0.39400661020416355</v>
      </c>
      <c r="Y12" s="14">
        <f t="shared" si="12"/>
        <v>0.25958508240633843</v>
      </c>
      <c r="Z12" s="14">
        <f t="shared" si="12"/>
        <v>0.35747989522013518</v>
      </c>
      <c r="AA12" s="13"/>
      <c r="AB12" s="13"/>
      <c r="AC12" s="13"/>
      <c r="AD12" s="13"/>
      <c r="AE12" s="13"/>
      <c r="AF12" s="13"/>
      <c r="AG12" s="13"/>
      <c r="AH12" s="13"/>
      <c r="AI12" s="8">
        <f t="shared" si="3"/>
        <v>-0.35747989522013518</v>
      </c>
      <c r="AJ12" s="13"/>
      <c r="AK12" s="23"/>
      <c r="AL12" s="13"/>
    </row>
    <row r="13" spans="1:38" ht="14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9"/>
      <c r="N13" s="9"/>
      <c r="O13" s="9"/>
      <c r="P13" s="9"/>
      <c r="Q13" s="9"/>
      <c r="R13" s="9"/>
      <c r="S13" s="1"/>
      <c r="T13" s="1"/>
      <c r="U13" s="1"/>
      <c r="V13" s="8"/>
      <c r="W13" s="8"/>
      <c r="X13" s="8"/>
      <c r="Y13" s="8"/>
      <c r="Z13" s="1"/>
      <c r="AA13" s="1"/>
      <c r="AB13" s="1"/>
      <c r="AC13" s="1"/>
      <c r="AD13" s="1"/>
      <c r="AE13" s="1"/>
      <c r="AF13" s="1"/>
      <c r="AG13" s="1"/>
      <c r="AH13" s="1"/>
      <c r="AI13" s="8">
        <f t="shared" si="3"/>
        <v>0</v>
      </c>
      <c r="AJ13" s="1"/>
      <c r="AK13" s="23"/>
      <c r="AL13" s="1"/>
    </row>
    <row r="14" spans="1:38" ht="14.5">
      <c r="A14" s="1"/>
      <c r="B14" s="1"/>
      <c r="C14" s="1"/>
      <c r="D14" s="1" t="s">
        <v>14</v>
      </c>
      <c r="E14" s="8">
        <v>-954308</v>
      </c>
      <c r="F14" s="8">
        <v>-205725</v>
      </c>
      <c r="G14" s="8">
        <v>-218815</v>
      </c>
      <c r="H14" s="8">
        <v>-192581</v>
      </c>
      <c r="I14" s="8">
        <v>-228704</v>
      </c>
      <c r="J14" s="8">
        <v>-845177</v>
      </c>
      <c r="K14" s="1"/>
      <c r="L14" s="1" t="s">
        <v>14</v>
      </c>
      <c r="M14" s="9" t="str">
        <f t="shared" ref="M14:R14" si="13">IF(ROUND(SUM(+U14,-E14),0)=0,"-",SUM(+U14,-E14))</f>
        <v>-</v>
      </c>
      <c r="N14" s="9" t="str">
        <f t="shared" si="13"/>
        <v>-</v>
      </c>
      <c r="O14" s="9">
        <f t="shared" si="13"/>
        <v>595.48235389997717</v>
      </c>
      <c r="P14" s="9">
        <f t="shared" si="13"/>
        <v>51.793873400019947</v>
      </c>
      <c r="Q14" s="9" t="str">
        <f t="shared" si="13"/>
        <v>-</v>
      </c>
      <c r="R14" s="9" t="str">
        <f t="shared" si="13"/>
        <v>-</v>
      </c>
      <c r="S14" s="1"/>
      <c r="T14" s="1" t="s">
        <v>14</v>
      </c>
      <c r="U14" s="8">
        <v>-954308</v>
      </c>
      <c r="V14" s="8">
        <f t="shared" ref="V14:V19" si="14">+AE14</f>
        <v>-205724.72811219998</v>
      </c>
      <c r="W14" s="8">
        <f t="shared" ref="W14:Y14" si="15">+AF14-AE14</f>
        <v>-218219.51764610002</v>
      </c>
      <c r="X14" s="8">
        <f t="shared" si="15"/>
        <v>-192529.20612659998</v>
      </c>
      <c r="Y14" s="8">
        <f t="shared" si="15"/>
        <v>-228703.63519549998</v>
      </c>
      <c r="Z14" s="8">
        <v>-845177</v>
      </c>
      <c r="AA14" s="1"/>
      <c r="AB14" s="1"/>
      <c r="AC14" s="27" t="s">
        <v>46</v>
      </c>
      <c r="AD14" s="27" t="s">
        <v>47</v>
      </c>
      <c r="AE14" s="22">
        <v>-205724.72811219998</v>
      </c>
      <c r="AF14" s="22">
        <v>-423944.24575830001</v>
      </c>
      <c r="AG14" s="22">
        <v>-616473.45188489999</v>
      </c>
      <c r="AH14" s="22">
        <v>-845177.08708039997</v>
      </c>
      <c r="AI14" s="8">
        <f t="shared" si="3"/>
        <v>-8.7080399971455336E-2</v>
      </c>
      <c r="AJ14" s="1"/>
      <c r="AK14" s="23"/>
      <c r="AL14" s="1"/>
    </row>
    <row r="15" spans="1:38" ht="14.5">
      <c r="A15" s="1"/>
      <c r="B15" s="1"/>
      <c r="C15" s="1"/>
      <c r="D15" s="1" t="s">
        <v>15</v>
      </c>
      <c r="E15" s="8">
        <v>-322699</v>
      </c>
      <c r="F15" s="8">
        <v>-69465</v>
      </c>
      <c r="G15" s="8">
        <v>-63938</v>
      </c>
      <c r="H15" s="8">
        <v>-63339</v>
      </c>
      <c r="I15" s="8">
        <v>-106278</v>
      </c>
      <c r="J15" s="8">
        <v>-303017</v>
      </c>
      <c r="K15" s="1"/>
      <c r="L15" s="1" t="s">
        <v>15</v>
      </c>
      <c r="M15" s="9" t="str">
        <f t="shared" ref="M15:R15" si="16">IF(ROUND(SUM(+U15,-E15),0)=0,"-",SUM(+U15,-E15))</f>
        <v>-</v>
      </c>
      <c r="N15" s="9" t="str">
        <f t="shared" si="16"/>
        <v>-</v>
      </c>
      <c r="O15" s="9">
        <f t="shared" si="16"/>
        <v>2.6167268000135664</v>
      </c>
      <c r="P15" s="9" t="str">
        <f t="shared" si="16"/>
        <v>-</v>
      </c>
      <c r="Q15" s="9" t="str">
        <f t="shared" si="16"/>
        <v>-</v>
      </c>
      <c r="R15" s="9" t="str">
        <f t="shared" si="16"/>
        <v>-</v>
      </c>
      <c r="S15" s="1"/>
      <c r="T15" s="1" t="s">
        <v>15</v>
      </c>
      <c r="U15" s="8">
        <v>-322699</v>
      </c>
      <c r="V15" s="8">
        <f t="shared" si="14"/>
        <v>-69464.631169300003</v>
      </c>
      <c r="W15" s="8">
        <f t="shared" ref="W15:Y15" si="17">+AF15-AE15</f>
        <v>-63935.383273199986</v>
      </c>
      <c r="X15" s="8">
        <f t="shared" si="17"/>
        <v>-63338.775729800022</v>
      </c>
      <c r="Y15" s="8">
        <f t="shared" si="17"/>
        <v>-106277.99243340001</v>
      </c>
      <c r="Z15" s="8">
        <v>-303017</v>
      </c>
      <c r="AA15" s="1"/>
      <c r="AB15" s="1"/>
      <c r="AC15" s="27" t="s">
        <v>48</v>
      </c>
      <c r="AD15" s="27" t="s">
        <v>49</v>
      </c>
      <c r="AE15" s="22">
        <v>-69464.631169300003</v>
      </c>
      <c r="AF15" s="22">
        <v>-133400.01444249999</v>
      </c>
      <c r="AG15" s="22">
        <v>-196738.79017230001</v>
      </c>
      <c r="AH15" s="22">
        <v>-303016.78260570002</v>
      </c>
      <c r="AI15" s="8">
        <f t="shared" si="3"/>
        <v>0.21739429997978732</v>
      </c>
      <c r="AJ15" s="1"/>
      <c r="AK15" s="23"/>
      <c r="AL15" s="1"/>
    </row>
    <row r="16" spans="1:38" ht="14.5">
      <c r="A16" s="1"/>
      <c r="B16" s="1"/>
      <c r="C16" s="1"/>
      <c r="D16" s="1" t="s">
        <v>16</v>
      </c>
      <c r="E16" s="8">
        <v>-370020</v>
      </c>
      <c r="F16" s="8">
        <v>-97144</v>
      </c>
      <c r="G16" s="8">
        <v>-95558</v>
      </c>
      <c r="H16" s="8">
        <v>-91467</v>
      </c>
      <c r="I16" s="8">
        <v>-592720</v>
      </c>
      <c r="J16" s="8">
        <v>-869234</v>
      </c>
      <c r="K16" s="1"/>
      <c r="L16" s="1" t="s">
        <v>16</v>
      </c>
      <c r="M16" s="9" t="str">
        <f t="shared" ref="M16:R16" si="18">IF(ROUND(SUM(+U16,-E16),0)=0,"-",SUM(+U16,-E16))</f>
        <v>-</v>
      </c>
      <c r="N16" s="9" t="str">
        <f t="shared" si="18"/>
        <v>-</v>
      </c>
      <c r="O16" s="9">
        <f t="shared" si="18"/>
        <v>8333.8906768000015</v>
      </c>
      <c r="P16" s="9">
        <f t="shared" si="18"/>
        <v>-678.49817259999691</v>
      </c>
      <c r="Q16" s="9" t="str">
        <f t="shared" si="18"/>
        <v>-</v>
      </c>
      <c r="R16" s="9" t="str">
        <f t="shared" si="18"/>
        <v>-</v>
      </c>
      <c r="S16" s="1"/>
      <c r="T16" s="1" t="s">
        <v>16</v>
      </c>
      <c r="U16" s="8">
        <v>-370020</v>
      </c>
      <c r="V16" s="8">
        <f t="shared" si="14"/>
        <v>-97144.413203199991</v>
      </c>
      <c r="W16" s="8">
        <f t="shared" ref="W16:Y16" si="19">+AF16-AE16</f>
        <v>-87224.109323199998</v>
      </c>
      <c r="X16" s="8">
        <f t="shared" si="19"/>
        <v>-92145.498172599997</v>
      </c>
      <c r="Y16" s="8">
        <f t="shared" si="19"/>
        <v>-592720.39222010004</v>
      </c>
      <c r="Z16" s="8">
        <v>-869234</v>
      </c>
      <c r="AA16" s="1"/>
      <c r="AB16" s="1"/>
      <c r="AC16" s="27" t="s">
        <v>50</v>
      </c>
      <c r="AD16" s="27" t="s">
        <v>51</v>
      </c>
      <c r="AE16" s="22">
        <v>-97144.413203199991</v>
      </c>
      <c r="AF16" s="22">
        <v>-184368.52252639999</v>
      </c>
      <c r="AG16" s="22">
        <v>-276514.02069899999</v>
      </c>
      <c r="AH16" s="22">
        <v>-869234.41291910002</v>
      </c>
      <c r="AI16" s="8">
        <f t="shared" si="3"/>
        <v>-0.41291910002473742</v>
      </c>
      <c r="AJ16" s="1"/>
      <c r="AK16" s="23"/>
      <c r="AL16" s="1"/>
    </row>
    <row r="17" spans="1:38" ht="14.5">
      <c r="A17" s="1"/>
      <c r="B17" s="1"/>
      <c r="C17" s="1"/>
      <c r="D17" s="1" t="s">
        <v>17</v>
      </c>
      <c r="E17" s="8">
        <v>34424</v>
      </c>
      <c r="F17" s="8">
        <v>5335</v>
      </c>
      <c r="G17" s="8">
        <v>13760</v>
      </c>
      <c r="H17" s="8">
        <v>5735</v>
      </c>
      <c r="I17" s="8">
        <v>-2199</v>
      </c>
      <c r="J17" s="8">
        <v>13147</v>
      </c>
      <c r="K17" s="1"/>
      <c r="L17" s="1" t="s">
        <v>17</v>
      </c>
      <c r="M17" s="9" t="str">
        <f t="shared" ref="M17:R17" si="20">IF(ROUND(SUM(+U17,-E17),0)=0,"-",SUM(+U17,-E17))</f>
        <v>-</v>
      </c>
      <c r="N17" s="9" t="str">
        <f t="shared" si="20"/>
        <v>-</v>
      </c>
      <c r="O17" s="9">
        <f t="shared" si="20"/>
        <v>-9045.8208116999995</v>
      </c>
      <c r="P17" s="9">
        <f t="shared" si="20"/>
        <v>-438.76516809999885</v>
      </c>
      <c r="Q17" s="9" t="str">
        <f t="shared" si="20"/>
        <v>-</v>
      </c>
      <c r="R17" s="9" t="str">
        <f t="shared" si="20"/>
        <v>-</v>
      </c>
      <c r="S17" s="1"/>
      <c r="T17" s="1" t="s">
        <v>17</v>
      </c>
      <c r="U17" s="8">
        <v>34424</v>
      </c>
      <c r="V17" s="8">
        <f t="shared" si="14"/>
        <v>5334.9089414</v>
      </c>
      <c r="W17" s="8">
        <f t="shared" ref="W17:Y17" si="21">+AF17-AE17</f>
        <v>4714.1791882999996</v>
      </c>
      <c r="X17" s="8">
        <f t="shared" si="21"/>
        <v>5296.2348319000012</v>
      </c>
      <c r="Y17" s="8">
        <f t="shared" si="21"/>
        <v>-2198.6030959000018</v>
      </c>
      <c r="Z17" s="8">
        <v>13147</v>
      </c>
      <c r="AA17" s="1"/>
      <c r="AB17" s="1"/>
      <c r="AC17" s="27" t="s">
        <v>52</v>
      </c>
      <c r="AD17" s="1" t="s">
        <v>17</v>
      </c>
      <c r="AE17" s="22">
        <v>5334.9089414</v>
      </c>
      <c r="AF17" s="22">
        <v>10049.0881297</v>
      </c>
      <c r="AG17" s="22">
        <v>15345.322961600001</v>
      </c>
      <c r="AH17" s="22">
        <v>13146.719865699999</v>
      </c>
      <c r="AI17" s="8">
        <f t="shared" si="3"/>
        <v>-0.28013430000100925</v>
      </c>
      <c r="AJ17" s="1"/>
      <c r="AK17" s="23"/>
      <c r="AL17" s="1"/>
    </row>
    <row r="18" spans="1:38" ht="14.5">
      <c r="A18" s="1"/>
      <c r="B18" s="1"/>
      <c r="C18" s="1"/>
      <c r="D18" s="1" t="s">
        <v>18</v>
      </c>
      <c r="E18" s="8">
        <v>-1045</v>
      </c>
      <c r="F18" s="8">
        <v>3450</v>
      </c>
      <c r="G18" s="8">
        <v>2016</v>
      </c>
      <c r="H18" s="8">
        <v>4805</v>
      </c>
      <c r="I18" s="8">
        <v>4337</v>
      </c>
      <c r="J18" s="8">
        <v>14608</v>
      </c>
      <c r="K18" s="1"/>
      <c r="L18" s="1" t="s">
        <v>18</v>
      </c>
      <c r="M18" s="9" t="str">
        <f t="shared" ref="M18:R18" si="22">IF(ROUND(SUM(+U18,-E18),0)=0,"-",SUM(+U18,-E18))</f>
        <v>-</v>
      </c>
      <c r="N18" s="9" t="str">
        <f t="shared" si="22"/>
        <v>-</v>
      </c>
      <c r="O18" s="9" t="str">
        <f t="shared" si="22"/>
        <v>-</v>
      </c>
      <c r="P18" s="9" t="str">
        <f t="shared" si="22"/>
        <v>-</v>
      </c>
      <c r="Q18" s="9" t="str">
        <f t="shared" si="22"/>
        <v>-</v>
      </c>
      <c r="R18" s="9" t="str">
        <f t="shared" si="22"/>
        <v>-</v>
      </c>
      <c r="S18" s="1"/>
      <c r="T18" s="1" t="s">
        <v>18</v>
      </c>
      <c r="U18" s="8">
        <v>-1045</v>
      </c>
      <c r="V18" s="8">
        <f t="shared" si="14"/>
        <v>3449.5562613000002</v>
      </c>
      <c r="W18" s="8">
        <f t="shared" ref="W18:Y18" si="23">+AF18-AE18</f>
        <v>2016.3214606000001</v>
      </c>
      <c r="X18" s="8">
        <f t="shared" si="23"/>
        <v>4804.9295454999992</v>
      </c>
      <c r="Y18" s="8">
        <f t="shared" si="23"/>
        <v>4337.0329628000018</v>
      </c>
      <c r="Z18" s="8">
        <v>14608</v>
      </c>
      <c r="AA18" s="1"/>
      <c r="AB18" s="1"/>
      <c r="AC18" s="27" t="s">
        <v>53</v>
      </c>
      <c r="AD18" s="27" t="s">
        <v>54</v>
      </c>
      <c r="AE18" s="22">
        <v>3449.5562613000002</v>
      </c>
      <c r="AF18" s="22">
        <v>5465.8777219000003</v>
      </c>
      <c r="AG18" s="22">
        <v>10270.8072674</v>
      </c>
      <c r="AH18" s="22">
        <v>14607.840230200001</v>
      </c>
      <c r="AI18" s="8">
        <f t="shared" si="3"/>
        <v>-0.1597697999986849</v>
      </c>
      <c r="AJ18" s="1"/>
      <c r="AK18" s="23"/>
      <c r="AL18" s="1"/>
    </row>
    <row r="19" spans="1:38" ht="14.5">
      <c r="A19" s="6"/>
      <c r="B19" s="6"/>
      <c r="C19" s="6"/>
      <c r="D19" s="10" t="s">
        <v>19</v>
      </c>
      <c r="E19" s="11">
        <v>-400503</v>
      </c>
      <c r="F19" s="11">
        <v>-48048</v>
      </c>
      <c r="G19" s="11">
        <v>-29352</v>
      </c>
      <c r="H19" s="11">
        <v>15023</v>
      </c>
      <c r="I19" s="11">
        <v>-679970</v>
      </c>
      <c r="J19" s="11">
        <v>-742348</v>
      </c>
      <c r="K19" s="6"/>
      <c r="L19" s="10" t="s">
        <v>19</v>
      </c>
      <c r="M19" s="12" t="str">
        <f t="shared" ref="M19:O19" si="24">IF(ROUND(SUM(+U19,-E19),0)=0,"-",SUM(+U19,-E19))</f>
        <v>-</v>
      </c>
      <c r="N19" s="12" t="str">
        <f t="shared" si="24"/>
        <v>-</v>
      </c>
      <c r="O19" s="12" t="str">
        <f t="shared" si="24"/>
        <v>-</v>
      </c>
      <c r="P19" s="12" t="str">
        <f t="shared" ref="P19:P20" si="25">IF(ROUND(SUM(+X19,-H19+AL19),0)=0,"-",SUM(+X19,-H19))</f>
        <v>-</v>
      </c>
      <c r="Q19" s="12" t="str">
        <f t="shared" ref="Q19:R19" si="26">IF(ROUND(SUM(+Y19,-I19),0)=0,"-",SUM(+Y19,-I19))</f>
        <v>-</v>
      </c>
      <c r="R19" s="12" t="str">
        <f t="shared" si="26"/>
        <v>-</v>
      </c>
      <c r="S19" s="6"/>
      <c r="T19" s="10" t="s">
        <v>19</v>
      </c>
      <c r="U19" s="11">
        <v>-400503</v>
      </c>
      <c r="V19" s="11">
        <f t="shared" si="14"/>
        <v>-48047.751341400297</v>
      </c>
      <c r="W19" s="11">
        <f t="shared" ref="W19:Y19" si="27">+AF19-AE19</f>
        <v>-29352.328797699498</v>
      </c>
      <c r="X19" s="11">
        <f t="shared" si="27"/>
        <v>15022.179544900195</v>
      </c>
      <c r="Y19" s="11">
        <f t="shared" si="27"/>
        <v>-679970.31150729931</v>
      </c>
      <c r="Z19" s="11">
        <v>-742348</v>
      </c>
      <c r="AA19" s="6"/>
      <c r="AB19" s="6"/>
      <c r="AC19" s="27" t="s">
        <v>55</v>
      </c>
      <c r="AD19" s="27" t="s">
        <v>56</v>
      </c>
      <c r="AE19" s="22">
        <f>-48092.7513414003+AK19</f>
        <v>-48047.751341400297</v>
      </c>
      <c r="AF19" s="22">
        <v>-77400.080139099795</v>
      </c>
      <c r="AG19" s="22">
        <f>-62377.9005941996</f>
        <v>-62377.9005941996</v>
      </c>
      <c r="AH19" s="22">
        <f>-742348.212101499</f>
        <v>-742348.21210149897</v>
      </c>
      <c r="AI19" s="8">
        <f t="shared" si="3"/>
        <v>-0.21210149896796793</v>
      </c>
      <c r="AJ19" s="6"/>
      <c r="AK19" s="23">
        <v>45</v>
      </c>
      <c r="AL19" s="23">
        <v>1</v>
      </c>
    </row>
    <row r="20" spans="1:38" ht="14.5">
      <c r="A20" s="16"/>
      <c r="B20" s="16"/>
      <c r="C20" s="16"/>
      <c r="D20" s="16" t="s">
        <v>20</v>
      </c>
      <c r="E20" s="17">
        <v>1391</v>
      </c>
      <c r="F20" s="17">
        <v>-5029.3620000000001</v>
      </c>
      <c r="G20" s="17">
        <v>-4208.0140000000001</v>
      </c>
      <c r="H20" s="17">
        <v>-4573.9859999999999</v>
      </c>
      <c r="I20" s="17">
        <v>-6518.5569999999998</v>
      </c>
      <c r="J20" s="17">
        <v>-20330</v>
      </c>
      <c r="K20" s="16"/>
      <c r="L20" s="16" t="s">
        <v>20</v>
      </c>
      <c r="M20" s="18" t="str">
        <f t="shared" ref="M20:O20" si="28">IF(ROUND(SUM(+U20,-E20),0)=0,"-",SUM(+U20,-E20))</f>
        <v>-</v>
      </c>
      <c r="N20" s="18" t="str">
        <f t="shared" si="28"/>
        <v>-</v>
      </c>
      <c r="O20" s="18" t="str">
        <f t="shared" si="28"/>
        <v>-</v>
      </c>
      <c r="P20" s="18" t="str">
        <f t="shared" si="25"/>
        <v>-</v>
      </c>
      <c r="Q20" s="18" t="str">
        <f t="shared" ref="Q20:R20" si="29">IF(ROUND(SUM(+Y20,-I20),0)=0,"-",SUM(+Y20,-I20))</f>
        <v>-</v>
      </c>
      <c r="R20" s="18" t="str">
        <f t="shared" si="29"/>
        <v>-</v>
      </c>
      <c r="S20" s="16"/>
      <c r="T20" s="16" t="s">
        <v>20</v>
      </c>
      <c r="U20" s="17">
        <f t="shared" ref="U20:Z20" si="30">+E20</f>
        <v>1391</v>
      </c>
      <c r="V20" s="17">
        <f t="shared" si="30"/>
        <v>-5029.3620000000001</v>
      </c>
      <c r="W20" s="17">
        <f t="shared" si="30"/>
        <v>-4208.0140000000001</v>
      </c>
      <c r="X20" s="17">
        <f t="shared" si="30"/>
        <v>-4573.9859999999999</v>
      </c>
      <c r="Y20" s="17">
        <f t="shared" si="30"/>
        <v>-6518.5569999999998</v>
      </c>
      <c r="Z20" s="17">
        <f t="shared" si="30"/>
        <v>-20330</v>
      </c>
      <c r="AA20" s="16"/>
      <c r="AB20" s="16"/>
      <c r="AC20" s="16"/>
      <c r="AD20" s="16"/>
      <c r="AE20" s="28"/>
      <c r="AF20" s="28"/>
      <c r="AG20" s="28"/>
      <c r="AH20" s="28"/>
      <c r="AI20" s="17">
        <f t="shared" si="3"/>
        <v>20330</v>
      </c>
      <c r="AJ20" s="16"/>
      <c r="AK20" s="16"/>
      <c r="AL20" s="16"/>
    </row>
    <row r="21" spans="1:38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9"/>
      <c r="N21" s="9"/>
      <c r="O21" s="9"/>
      <c r="P21" s="9"/>
      <c r="Q21" s="9"/>
      <c r="R21" s="9"/>
      <c r="S21" s="1"/>
      <c r="T21" s="1"/>
      <c r="U21" s="1"/>
      <c r="V21" s="8"/>
      <c r="W21" s="8"/>
      <c r="X21" s="8"/>
      <c r="Y21" s="8"/>
      <c r="Z21" s="1"/>
      <c r="AA21" s="1"/>
      <c r="AB21" s="1"/>
      <c r="AC21" s="26"/>
      <c r="AD21" s="26"/>
      <c r="AE21" s="22"/>
      <c r="AF21" s="22"/>
      <c r="AG21" s="22"/>
      <c r="AH21" s="22"/>
      <c r="AI21" s="8"/>
      <c r="AJ21" s="1"/>
      <c r="AK21" s="23"/>
      <c r="AL21" s="1"/>
    </row>
    <row r="22" spans="1:38" ht="15.75" customHeight="1">
      <c r="A22" s="1"/>
      <c r="B22" s="1"/>
      <c r="C22" s="1"/>
      <c r="D22" s="1" t="s">
        <v>21</v>
      </c>
      <c r="E22" s="8">
        <v>5347</v>
      </c>
      <c r="F22" s="8">
        <v>-16223</v>
      </c>
      <c r="G22" s="8">
        <v>11370</v>
      </c>
      <c r="H22" s="8">
        <v>-14346</v>
      </c>
      <c r="I22" s="8">
        <v>-45922</v>
      </c>
      <c r="J22" s="8">
        <v>-65122</v>
      </c>
      <c r="K22" s="1"/>
      <c r="L22" s="1" t="s">
        <v>21</v>
      </c>
      <c r="M22" s="9" t="str">
        <f t="shared" ref="M22:R22" si="31">IF(ROUND(SUM(+U22,-E22),0)=0,"-",SUM(+U22,-E22))</f>
        <v>-</v>
      </c>
      <c r="N22" s="9" t="str">
        <f t="shared" si="31"/>
        <v>-</v>
      </c>
      <c r="O22" s="9" t="str">
        <f t="shared" si="31"/>
        <v>-</v>
      </c>
      <c r="P22" s="9" t="str">
        <f t="shared" si="31"/>
        <v>-</v>
      </c>
      <c r="Q22" s="9" t="str">
        <f t="shared" si="31"/>
        <v>-</v>
      </c>
      <c r="R22" s="9" t="str">
        <f t="shared" si="31"/>
        <v>-</v>
      </c>
      <c r="S22" s="1"/>
      <c r="T22" s="1" t="s">
        <v>21</v>
      </c>
      <c r="U22" s="8">
        <v>5347</v>
      </c>
      <c r="V22" s="8">
        <f t="shared" ref="V22:V23" si="32">+AE22</f>
        <v>-16223.420932499997</v>
      </c>
      <c r="W22" s="8">
        <f t="shared" ref="W22:Y22" si="33">+AF22-AE22</f>
        <v>11369.822330999999</v>
      </c>
      <c r="X22" s="8">
        <f t="shared" si="33"/>
        <v>-14346.391505100004</v>
      </c>
      <c r="Y22" s="8">
        <f t="shared" si="33"/>
        <v>-45921.958566800015</v>
      </c>
      <c r="Z22" s="8">
        <f>+AH22</f>
        <v>-65121.948673400017</v>
      </c>
      <c r="AA22" s="1"/>
      <c r="AB22" s="1"/>
      <c r="AC22" s="27" t="s">
        <v>57</v>
      </c>
      <c r="AD22" s="1" t="s">
        <v>21</v>
      </c>
      <c r="AE22" s="22">
        <v>-16223.420932499997</v>
      </c>
      <c r="AF22" s="22">
        <v>-4853.598601499998</v>
      </c>
      <c r="AG22" s="22">
        <v>-19199.990106600002</v>
      </c>
      <c r="AH22" s="22">
        <v>-65121.948673400017</v>
      </c>
      <c r="AI22" s="8">
        <f t="shared" ref="AI22:AI26" si="34">+AH22-Z22</f>
        <v>0</v>
      </c>
      <c r="AJ22" s="1"/>
      <c r="AK22" s="23"/>
      <c r="AL22" s="1"/>
    </row>
    <row r="23" spans="1:38" ht="15.75" customHeight="1">
      <c r="A23" s="6"/>
      <c r="B23" s="6"/>
      <c r="C23" s="6"/>
      <c r="D23" s="10" t="s">
        <v>22</v>
      </c>
      <c r="E23" s="11">
        <v>-395156</v>
      </c>
      <c r="F23" s="11">
        <v>-64271</v>
      </c>
      <c r="G23" s="11">
        <v>-17982</v>
      </c>
      <c r="H23" s="10">
        <v>676</v>
      </c>
      <c r="I23" s="11">
        <v>-725892</v>
      </c>
      <c r="J23" s="11">
        <v>-807470</v>
      </c>
      <c r="K23" s="6"/>
      <c r="L23" s="10" t="s">
        <v>22</v>
      </c>
      <c r="M23" s="12" t="str">
        <f t="shared" ref="M23:N23" si="35">IF(ROUND(SUM(+U23,-E23),0)=0,"-",SUM(+U23,-E23))</f>
        <v>-</v>
      </c>
      <c r="N23" s="12" t="str">
        <f t="shared" si="35"/>
        <v>-</v>
      </c>
      <c r="O23" s="12" t="str">
        <f>IF(ROUND(SUM(+W23,-G23+AL19),0)=0,"-",SUM(+W23,-G23))</f>
        <v>-</v>
      </c>
      <c r="P23" s="12" t="str">
        <f t="shared" ref="P23:R23" si="36">IF(ROUND(SUM(+X23,-H23),0)=0,"-",SUM(+X23,-H23))</f>
        <v>-</v>
      </c>
      <c r="Q23" s="12" t="str">
        <f t="shared" si="36"/>
        <v>-</v>
      </c>
      <c r="R23" s="12" t="str">
        <f t="shared" si="36"/>
        <v>-</v>
      </c>
      <c r="S23" s="6"/>
      <c r="T23" s="10" t="s">
        <v>22</v>
      </c>
      <c r="U23" s="11">
        <v>-395156</v>
      </c>
      <c r="V23" s="11">
        <f t="shared" si="32"/>
        <v>-64271.172273900098</v>
      </c>
      <c r="W23" s="11">
        <f t="shared" ref="W23:Y23" si="37">+AF23-AE23</f>
        <v>-17982.506466699619</v>
      </c>
      <c r="X23" s="11">
        <f t="shared" si="37"/>
        <v>675.78803979988152</v>
      </c>
      <c r="Y23" s="11">
        <f t="shared" si="37"/>
        <v>-725892.27007409942</v>
      </c>
      <c r="Z23" s="11">
        <v>-807470</v>
      </c>
      <c r="AA23" s="6"/>
      <c r="AB23" s="6"/>
      <c r="AC23" s="27" t="s">
        <v>58</v>
      </c>
      <c r="AD23" s="27" t="s">
        <v>59</v>
      </c>
      <c r="AE23" s="22">
        <f>-64316.1722739001+AK23</f>
        <v>-64271.172273900098</v>
      </c>
      <c r="AF23" s="22">
        <v>-82253.678740599717</v>
      </c>
      <c r="AG23" s="22">
        <v>-81577.890700799835</v>
      </c>
      <c r="AH23" s="22">
        <v>-807470.1607748993</v>
      </c>
      <c r="AI23" s="8">
        <f t="shared" si="34"/>
        <v>-0.16077489929739386</v>
      </c>
      <c r="AJ23" s="6"/>
      <c r="AK23" s="23">
        <v>45</v>
      </c>
      <c r="AL23" s="6"/>
    </row>
    <row r="24" spans="1:38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9"/>
      <c r="N24" s="9"/>
      <c r="O24" s="9"/>
      <c r="P24" s="9"/>
      <c r="Q24" s="9"/>
      <c r="R24" s="9"/>
      <c r="S24" s="1"/>
      <c r="T24" s="1"/>
      <c r="U24" s="1"/>
      <c r="V24" s="8"/>
      <c r="W24" s="8"/>
      <c r="X24" s="8"/>
      <c r="Y24" s="8"/>
      <c r="Z24" s="1"/>
      <c r="AA24" s="1"/>
      <c r="AB24" s="1"/>
      <c r="AC24" s="26"/>
      <c r="AD24" s="26"/>
      <c r="AE24" s="22"/>
      <c r="AF24" s="22"/>
      <c r="AG24" s="22"/>
      <c r="AH24" s="22"/>
      <c r="AI24" s="8">
        <f t="shared" si="34"/>
        <v>0</v>
      </c>
      <c r="AJ24" s="1"/>
      <c r="AK24" s="23"/>
      <c r="AL24" s="1"/>
    </row>
    <row r="25" spans="1:38" ht="15.75" customHeight="1">
      <c r="A25" s="1"/>
      <c r="B25" s="1"/>
      <c r="C25" s="1"/>
      <c r="D25" s="1" t="s">
        <v>23</v>
      </c>
      <c r="E25" s="8">
        <v>3402</v>
      </c>
      <c r="F25" s="8">
        <v>2530</v>
      </c>
      <c r="G25" s="8">
        <v>-12748</v>
      </c>
      <c r="H25" s="8">
        <v>-2644</v>
      </c>
      <c r="I25" s="8">
        <v>6809</v>
      </c>
      <c r="J25" s="8">
        <v>-6053</v>
      </c>
      <c r="K25" s="1"/>
      <c r="L25" s="1" t="s">
        <v>23</v>
      </c>
      <c r="M25" s="9" t="str">
        <f t="shared" ref="M25:R25" si="38">IF(ROUND(SUM(+U25,-E25),0)=0,"-",SUM(+U25,-E25))</f>
        <v>-</v>
      </c>
      <c r="N25" s="9" t="str">
        <f t="shared" si="38"/>
        <v>-</v>
      </c>
      <c r="O25" s="9" t="str">
        <f t="shared" si="38"/>
        <v>-</v>
      </c>
      <c r="P25" s="9" t="str">
        <f t="shared" si="38"/>
        <v>-</v>
      </c>
      <c r="Q25" s="9" t="str">
        <f t="shared" si="38"/>
        <v>-</v>
      </c>
      <c r="R25" s="9" t="str">
        <f t="shared" si="38"/>
        <v>-</v>
      </c>
      <c r="S25" s="1"/>
      <c r="T25" s="1" t="s">
        <v>23</v>
      </c>
      <c r="U25" s="8">
        <v>3402</v>
      </c>
      <c r="V25" s="8">
        <f t="shared" ref="V25:V26" si="39">+AE25</f>
        <v>2529.7647047000009</v>
      </c>
      <c r="W25" s="8">
        <f t="shared" ref="W25:Y25" si="40">+AF25-AE25</f>
        <v>-12748.335224499999</v>
      </c>
      <c r="X25" s="8">
        <f t="shared" si="40"/>
        <v>-2643.7124606000052</v>
      </c>
      <c r="Y25" s="8">
        <f t="shared" si="40"/>
        <v>6809.4385929000018</v>
      </c>
      <c r="Z25" s="8">
        <v>-6053</v>
      </c>
      <c r="AA25" s="1"/>
      <c r="AB25" s="1"/>
      <c r="AC25" s="27" t="s">
        <v>60</v>
      </c>
      <c r="AD25" s="27" t="s">
        <v>23</v>
      </c>
      <c r="AE25" s="22">
        <v>2529.7647047000009</v>
      </c>
      <c r="AF25" s="22">
        <v>-10218.570519799998</v>
      </c>
      <c r="AG25" s="22">
        <v>-12862.282980400003</v>
      </c>
      <c r="AH25" s="22">
        <v>-6052.8443875000012</v>
      </c>
      <c r="AI25" s="8">
        <f t="shared" si="34"/>
        <v>0.15561249999882421</v>
      </c>
      <c r="AJ25" s="1"/>
      <c r="AK25" s="23"/>
      <c r="AL25" s="1"/>
    </row>
    <row r="26" spans="1:38" ht="15.75" customHeight="1">
      <c r="A26" s="6"/>
      <c r="B26" s="6"/>
      <c r="C26" s="6"/>
      <c r="D26" s="10" t="s">
        <v>24</v>
      </c>
      <c r="E26" s="11">
        <v>-391754</v>
      </c>
      <c r="F26" s="11">
        <v>-61741</v>
      </c>
      <c r="G26" s="11">
        <v>-30730</v>
      </c>
      <c r="H26" s="11">
        <v>-1968</v>
      </c>
      <c r="I26" s="11">
        <v>-719083</v>
      </c>
      <c r="J26" s="11">
        <v>-813523</v>
      </c>
      <c r="K26" s="6"/>
      <c r="L26" s="10" t="s">
        <v>24</v>
      </c>
      <c r="M26" s="12" t="str">
        <f t="shared" ref="M26:N26" si="41">IF(ROUND(SUM(+U26,-E26),0)=0,"-",SUM(+U26,-E26))</f>
        <v>-</v>
      </c>
      <c r="N26" s="12" t="str">
        <f t="shared" si="41"/>
        <v>-</v>
      </c>
      <c r="O26" s="12" t="str">
        <f>IF(ROUND(SUM(+W26,-G26+AL19),0)=0,"-",SUM(+W26,-G26))</f>
        <v>-</v>
      </c>
      <c r="P26" s="12" t="str">
        <f t="shared" ref="P26:R26" si="42">IF(ROUND(SUM(+X26,-H26),0)=0,"-",SUM(+X26,-H26))</f>
        <v>-</v>
      </c>
      <c r="Q26" s="12" t="str">
        <f t="shared" si="42"/>
        <v>-</v>
      </c>
      <c r="R26" s="12" t="str">
        <f t="shared" si="42"/>
        <v>-</v>
      </c>
      <c r="S26" s="6"/>
      <c r="T26" s="10" t="s">
        <v>24</v>
      </c>
      <c r="U26" s="11">
        <v>-391754</v>
      </c>
      <c r="V26" s="11">
        <f t="shared" si="39"/>
        <v>-61741.407569200397</v>
      </c>
      <c r="W26" s="11">
        <f t="shared" ref="W26:Y26" si="43">+AF26-AE26</f>
        <v>-30730.841691199545</v>
      </c>
      <c r="X26" s="11">
        <f t="shared" si="43"/>
        <v>-1967.9244207997981</v>
      </c>
      <c r="Y26" s="11">
        <f t="shared" si="43"/>
        <v>-719082.83148119994</v>
      </c>
      <c r="Z26" s="11">
        <v>-813523</v>
      </c>
      <c r="AA26" s="6"/>
      <c r="AB26" s="6"/>
      <c r="AC26" s="27" t="s">
        <v>61</v>
      </c>
      <c r="AD26" s="27" t="s">
        <v>62</v>
      </c>
      <c r="AE26" s="22">
        <f>-61786.4075692004+AK26</f>
        <v>-61741.407569200397</v>
      </c>
      <c r="AF26" s="22">
        <v>-92472.249260399942</v>
      </c>
      <c r="AG26" s="22">
        <v>-94440.17368119974</v>
      </c>
      <c r="AH26" s="22">
        <v>-813523.00516239973</v>
      </c>
      <c r="AI26" s="8">
        <f t="shared" si="34"/>
        <v>-5.1623997278511524E-3</v>
      </c>
      <c r="AJ26" s="6"/>
      <c r="AK26" s="23">
        <v>45</v>
      </c>
      <c r="AL26" s="6"/>
    </row>
    <row r="27" spans="1:38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9"/>
      <c r="N27" s="9"/>
      <c r="O27" s="9"/>
      <c r="P27" s="9"/>
      <c r="Q27" s="9"/>
      <c r="R27" s="9"/>
      <c r="S27" s="1"/>
      <c r="T27" s="1"/>
      <c r="U27" s="1"/>
      <c r="V27" s="1"/>
      <c r="W27" s="1"/>
      <c r="X27" s="1"/>
      <c r="Y27" s="1"/>
      <c r="Z27" s="1"/>
      <c r="AA27" s="1"/>
      <c r="AB27" s="1"/>
      <c r="AC27" s="27"/>
      <c r="AD27" s="27"/>
      <c r="AE27" s="22"/>
      <c r="AF27" s="22"/>
      <c r="AG27" s="22"/>
      <c r="AH27" s="22"/>
      <c r="AI27" s="1"/>
      <c r="AJ27" s="1"/>
      <c r="AK27" s="23"/>
      <c r="AL27" s="1"/>
    </row>
    <row r="28" spans="1:38" ht="15.75" customHeight="1">
      <c r="A28" s="1"/>
      <c r="B28" s="1"/>
      <c r="C28" s="1"/>
      <c r="D28" s="2" t="s">
        <v>3</v>
      </c>
      <c r="E28" s="4" t="s">
        <v>8</v>
      </c>
      <c r="F28" s="4" t="s">
        <v>5</v>
      </c>
      <c r="G28" s="4" t="s">
        <v>6</v>
      </c>
      <c r="H28" s="4" t="s">
        <v>7</v>
      </c>
      <c r="I28" s="4" t="s">
        <v>8</v>
      </c>
      <c r="J28" s="4" t="s">
        <v>8</v>
      </c>
      <c r="K28" s="1"/>
      <c r="L28" s="1"/>
      <c r="M28" s="19"/>
      <c r="N28" s="9"/>
      <c r="O28" s="9"/>
      <c r="P28" s="9"/>
      <c r="Q28" s="9"/>
      <c r="R28" s="19"/>
      <c r="S28" s="1"/>
      <c r="T28" s="1"/>
      <c r="U28" s="4"/>
      <c r="V28" s="1"/>
      <c r="W28" s="1"/>
      <c r="X28" s="1"/>
      <c r="Y28" s="1"/>
      <c r="Z28" s="4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9"/>
      <c r="N29" s="9"/>
      <c r="O29" s="9"/>
      <c r="P29" s="9"/>
      <c r="Q29" s="9"/>
      <c r="R29" s="9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5.75" customHeight="1">
      <c r="A30" s="1"/>
      <c r="B30" s="1"/>
      <c r="C30" s="1"/>
      <c r="D30" s="6" t="str">
        <f t="shared" ref="D30:J30" si="44">+D19</f>
        <v>Operating profit</v>
      </c>
      <c r="E30" s="20">
        <f t="shared" si="44"/>
        <v>-400503</v>
      </c>
      <c r="F30" s="20">
        <f t="shared" si="44"/>
        <v>-48048</v>
      </c>
      <c r="G30" s="20">
        <f t="shared" si="44"/>
        <v>-29352</v>
      </c>
      <c r="H30" s="20">
        <f t="shared" si="44"/>
        <v>15023</v>
      </c>
      <c r="I30" s="20">
        <f t="shared" si="44"/>
        <v>-679970</v>
      </c>
      <c r="J30" s="20">
        <f t="shared" si="44"/>
        <v>-742348</v>
      </c>
      <c r="K30" s="1"/>
      <c r="L30" s="6" t="str">
        <f>+L19</f>
        <v>Operating profit</v>
      </c>
      <c r="M30" s="21" t="str">
        <f t="shared" ref="M30:O30" si="45">IF(ROUND(SUM(+U30,-E30),0)=0,"-",SUM(+U30,-E30))</f>
        <v>-</v>
      </c>
      <c r="N30" s="21" t="str">
        <f t="shared" si="45"/>
        <v>-</v>
      </c>
      <c r="O30" s="21" t="str">
        <f t="shared" si="45"/>
        <v>-</v>
      </c>
      <c r="P30" s="21" t="str">
        <f>IF(ROUND(SUM(+X30,-H30+AL19),0)=0,"-",SUM(+X30,-H30))</f>
        <v>-</v>
      </c>
      <c r="Q30" s="21" t="str">
        <f t="shared" ref="Q30:R30" si="46">IF(ROUND(SUM(+Y30,-I30),0)=0,"-",SUM(+Y30,-I30))</f>
        <v>-</v>
      </c>
      <c r="R30" s="21" t="str">
        <f t="shared" si="46"/>
        <v>-</v>
      </c>
      <c r="S30" s="1"/>
      <c r="T30" s="6" t="str">
        <f t="shared" ref="T30:Z30" si="47">+T19</f>
        <v>Operating profit</v>
      </c>
      <c r="U30" s="20">
        <f t="shared" si="47"/>
        <v>-400503</v>
      </c>
      <c r="V30" s="20">
        <f t="shared" si="47"/>
        <v>-48047.751341400297</v>
      </c>
      <c r="W30" s="20">
        <f t="shared" si="47"/>
        <v>-29352.328797699498</v>
      </c>
      <c r="X30" s="20">
        <f t="shared" si="47"/>
        <v>15022.179544900195</v>
      </c>
      <c r="Y30" s="20">
        <f t="shared" si="47"/>
        <v>-679970.31150729931</v>
      </c>
      <c r="Z30" s="20">
        <f t="shared" si="47"/>
        <v>-742348</v>
      </c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5.75" customHeight="1">
      <c r="A31" s="1"/>
      <c r="B31" s="1"/>
      <c r="C31" s="1"/>
      <c r="D31" s="1" t="s">
        <v>25</v>
      </c>
      <c r="E31" s="8">
        <v>331463</v>
      </c>
      <c r="F31" s="8">
        <v>81987.162105999989</v>
      </c>
      <c r="G31" s="8">
        <v>70990.508669099989</v>
      </c>
      <c r="H31" s="8">
        <v>81425.930984300008</v>
      </c>
      <c r="I31" s="8">
        <v>672638.03679209983</v>
      </c>
      <c r="J31" s="8">
        <v>907042</v>
      </c>
      <c r="K31" s="1"/>
      <c r="L31" s="1" t="s">
        <v>25</v>
      </c>
      <c r="M31" s="9" t="str">
        <f t="shared" ref="M31:R31" si="48">IF(ROUND(SUM(+U31,-E31),0)=0,"-",SUM(+U31,-E31))</f>
        <v>-</v>
      </c>
      <c r="N31" s="9" t="str">
        <f t="shared" si="48"/>
        <v>-</v>
      </c>
      <c r="O31" s="9" t="str">
        <f t="shared" si="48"/>
        <v>-</v>
      </c>
      <c r="P31" s="9" t="str">
        <f t="shared" si="48"/>
        <v>-</v>
      </c>
      <c r="Q31" s="9" t="str">
        <f t="shared" si="48"/>
        <v>-</v>
      </c>
      <c r="R31" s="9" t="str">
        <f t="shared" si="48"/>
        <v>-</v>
      </c>
      <c r="S31" s="1"/>
      <c r="T31" s="1" t="s">
        <v>25</v>
      </c>
      <c r="U31" s="8">
        <v>331463</v>
      </c>
      <c r="V31" s="8">
        <f>+AE31</f>
        <v>81987.162105999989</v>
      </c>
      <c r="W31" s="8">
        <f t="shared" ref="W31:Y31" si="49">+AF31-AE31</f>
        <v>70990.508669099989</v>
      </c>
      <c r="X31" s="8">
        <f t="shared" si="49"/>
        <v>81425.930984300008</v>
      </c>
      <c r="Y31" s="8">
        <f t="shared" si="49"/>
        <v>672638.03679209983</v>
      </c>
      <c r="Z31" s="8">
        <v>907042</v>
      </c>
      <c r="AA31" s="1"/>
      <c r="AB31" s="1"/>
      <c r="AC31" s="27" t="s">
        <v>63</v>
      </c>
      <c r="AD31" s="27" t="s">
        <v>64</v>
      </c>
      <c r="AE31" s="22">
        <v>81987.162105999989</v>
      </c>
      <c r="AF31" s="22">
        <v>152977.67077509998</v>
      </c>
      <c r="AG31" s="22">
        <v>234403.60175939999</v>
      </c>
      <c r="AH31" s="22">
        <v>907041.63855149981</v>
      </c>
      <c r="AI31" s="22"/>
      <c r="AJ31" s="1"/>
      <c r="AK31" s="1"/>
      <c r="AL31" s="1"/>
    </row>
    <row r="32" spans="1:38" ht="15.75" customHeight="1">
      <c r="A32" s="1"/>
      <c r="B32" s="1"/>
      <c r="C32" s="1"/>
      <c r="D32" s="1" t="s">
        <v>26</v>
      </c>
      <c r="E32" s="8">
        <f t="shared" ref="E32:J32" si="50">-E18</f>
        <v>1045</v>
      </c>
      <c r="F32" s="8">
        <f t="shared" si="50"/>
        <v>-3450</v>
      </c>
      <c r="G32" s="8">
        <f t="shared" si="50"/>
        <v>-2016</v>
      </c>
      <c r="H32" s="8">
        <f t="shared" si="50"/>
        <v>-4805</v>
      </c>
      <c r="I32" s="8">
        <f t="shared" si="50"/>
        <v>-4337</v>
      </c>
      <c r="J32" s="8">
        <f t="shared" si="50"/>
        <v>-14608</v>
      </c>
      <c r="K32" s="1"/>
      <c r="L32" s="1" t="s">
        <v>26</v>
      </c>
      <c r="M32" s="9">
        <f t="shared" ref="M32:R32" si="51">IF(ROUND(SUM(+U32,-E32),0)=0,"-",SUM(+U32,-E32))</f>
        <v>-1045</v>
      </c>
      <c r="N32" s="9">
        <f t="shared" si="51"/>
        <v>3450</v>
      </c>
      <c r="O32" s="9">
        <f t="shared" si="51"/>
        <v>2016</v>
      </c>
      <c r="P32" s="9">
        <f t="shared" si="51"/>
        <v>4805</v>
      </c>
      <c r="Q32" s="9">
        <f t="shared" si="51"/>
        <v>4337</v>
      </c>
      <c r="R32" s="9">
        <f t="shared" si="51"/>
        <v>14608</v>
      </c>
      <c r="S32" s="1"/>
      <c r="T32" s="1"/>
      <c r="U32" s="8"/>
      <c r="V32" s="1"/>
      <c r="W32" s="1"/>
      <c r="X32" s="1"/>
      <c r="Y32" s="1"/>
      <c r="Z32" s="8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5.75" customHeight="1">
      <c r="A33" s="1"/>
      <c r="B33" s="1"/>
      <c r="C33" s="1"/>
      <c r="D33" s="10" t="s">
        <v>27</v>
      </c>
      <c r="E33" s="11">
        <f t="shared" ref="E33:J33" si="52">SUM(E30:E32)</f>
        <v>-67995</v>
      </c>
      <c r="F33" s="11">
        <f t="shared" si="52"/>
        <v>30489.162105999989</v>
      </c>
      <c r="G33" s="11">
        <f t="shared" si="52"/>
        <v>39622.508669099989</v>
      </c>
      <c r="H33" s="11">
        <f t="shared" si="52"/>
        <v>91643.930984300008</v>
      </c>
      <c r="I33" s="11">
        <f t="shared" si="52"/>
        <v>-11668.963207900175</v>
      </c>
      <c r="J33" s="11">
        <f t="shared" si="52"/>
        <v>150086</v>
      </c>
      <c r="K33" s="1"/>
      <c r="L33" s="10" t="s">
        <v>27</v>
      </c>
      <c r="M33" s="12">
        <f t="shared" ref="M33:R33" si="53">IF(ROUND(SUM(+U33,-E33),0)=0,"-",SUM(+U33,-E33))</f>
        <v>-1045</v>
      </c>
      <c r="N33" s="12">
        <f t="shared" si="53"/>
        <v>3450.248658599703</v>
      </c>
      <c r="O33" s="12">
        <f t="shared" si="53"/>
        <v>2015.671202300502</v>
      </c>
      <c r="P33" s="12">
        <f t="shared" si="53"/>
        <v>4804.1795449001947</v>
      </c>
      <c r="Q33" s="12">
        <f t="shared" si="53"/>
        <v>4336.6884927006904</v>
      </c>
      <c r="R33" s="12">
        <f t="shared" si="53"/>
        <v>14608</v>
      </c>
      <c r="S33" s="1"/>
      <c r="T33" s="10" t="s">
        <v>27</v>
      </c>
      <c r="U33" s="11">
        <f t="shared" ref="U33:Z33" si="54">SUM(U30:U32)</f>
        <v>-69040</v>
      </c>
      <c r="V33" s="11">
        <f t="shared" si="54"/>
        <v>33939.410764599692</v>
      </c>
      <c r="W33" s="11">
        <f t="shared" si="54"/>
        <v>41638.179871400491</v>
      </c>
      <c r="X33" s="11">
        <f t="shared" si="54"/>
        <v>96448.110529200203</v>
      </c>
      <c r="Y33" s="11">
        <f t="shared" si="54"/>
        <v>-7332.2747151994845</v>
      </c>
      <c r="Z33" s="11">
        <f t="shared" si="54"/>
        <v>164694</v>
      </c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9"/>
      <c r="N34" s="9"/>
      <c r="O34" s="9"/>
      <c r="P34" s="9"/>
      <c r="Q34" s="9"/>
      <c r="R34" s="9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5.75" customHeight="1">
      <c r="A35" s="1"/>
      <c r="B35" s="1"/>
      <c r="C35" s="1"/>
      <c r="D35" s="6" t="s">
        <v>28</v>
      </c>
      <c r="E35" s="1"/>
      <c r="F35" s="1"/>
      <c r="G35" s="1"/>
      <c r="H35" s="1"/>
      <c r="I35" s="1"/>
      <c r="J35" s="1"/>
      <c r="K35" s="1"/>
      <c r="L35" s="6" t="s">
        <v>28</v>
      </c>
      <c r="M35" s="9"/>
      <c r="N35" s="9"/>
      <c r="O35" s="9"/>
      <c r="P35" s="9"/>
      <c r="Q35" s="9"/>
      <c r="R35" s="9"/>
      <c r="S35" s="1"/>
      <c r="T35" s="6" t="s">
        <v>28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5.75" customHeight="1">
      <c r="A36" s="1"/>
      <c r="B36" s="1"/>
      <c r="C36" s="1"/>
      <c r="D36" s="1" t="s">
        <v>11</v>
      </c>
      <c r="E36" s="8">
        <v>35567.51</v>
      </c>
      <c r="F36" s="1"/>
      <c r="G36" s="1"/>
      <c r="H36" s="1"/>
      <c r="I36" s="8">
        <v>141627.99164619998</v>
      </c>
      <c r="J36" s="8">
        <v>141627.99164619998</v>
      </c>
      <c r="K36" s="1"/>
      <c r="L36" s="1" t="s">
        <v>11</v>
      </c>
      <c r="M36" s="9" t="str">
        <f t="shared" ref="M36:R36" si="55">IF(ROUND(SUM(+U36,-E36),0)=0,"-",SUM(+U36,-E36))</f>
        <v>-</v>
      </c>
      <c r="N36" s="9" t="str">
        <f t="shared" si="55"/>
        <v>-</v>
      </c>
      <c r="O36" s="9" t="str">
        <f t="shared" si="55"/>
        <v>-</v>
      </c>
      <c r="P36" s="9" t="str">
        <f t="shared" si="55"/>
        <v>-</v>
      </c>
      <c r="Q36" s="9" t="str">
        <f t="shared" si="55"/>
        <v>-</v>
      </c>
      <c r="R36" s="9" t="str">
        <f t="shared" si="55"/>
        <v>-</v>
      </c>
      <c r="S36" s="1"/>
      <c r="T36" s="1" t="s">
        <v>11</v>
      </c>
      <c r="U36" s="8">
        <f t="shared" ref="U36:U39" si="56">+E36</f>
        <v>35567.51</v>
      </c>
      <c r="V36" s="1"/>
      <c r="W36" s="1"/>
      <c r="X36" s="1"/>
      <c r="Y36" s="8">
        <v>141627.99164619998</v>
      </c>
      <c r="Z36" s="8">
        <v>141627.99164619998</v>
      </c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5.75" customHeight="1">
      <c r="A37" s="1"/>
      <c r="B37" s="1"/>
      <c r="C37" s="1"/>
      <c r="D37" s="1" t="s">
        <v>14</v>
      </c>
      <c r="E37" s="8">
        <v>38263.006999999998</v>
      </c>
      <c r="F37" s="1"/>
      <c r="G37" s="1"/>
      <c r="H37" s="1"/>
      <c r="I37" s="8">
        <v>9252.4091476000012</v>
      </c>
      <c r="J37" s="8">
        <v>9252.4091476000012</v>
      </c>
      <c r="K37" s="1"/>
      <c r="L37" s="1" t="s">
        <v>14</v>
      </c>
      <c r="M37" s="9" t="str">
        <f t="shared" ref="M37:R37" si="57">IF(ROUND(SUM(+U37,-E37),0)=0,"-",SUM(+U37,-E37))</f>
        <v>-</v>
      </c>
      <c r="N37" s="9" t="str">
        <f t="shared" si="57"/>
        <v>-</v>
      </c>
      <c r="O37" s="9" t="str">
        <f t="shared" si="57"/>
        <v>-</v>
      </c>
      <c r="P37" s="9" t="str">
        <f t="shared" si="57"/>
        <v>-</v>
      </c>
      <c r="Q37" s="9" t="str">
        <f t="shared" si="57"/>
        <v>-</v>
      </c>
      <c r="R37" s="9" t="str">
        <f t="shared" si="57"/>
        <v>-</v>
      </c>
      <c r="S37" s="1"/>
      <c r="T37" s="1" t="s">
        <v>14</v>
      </c>
      <c r="U37" s="8">
        <f t="shared" si="56"/>
        <v>38263.006999999998</v>
      </c>
      <c r="V37" s="1"/>
      <c r="W37" s="1"/>
      <c r="X37" s="1"/>
      <c r="Y37" s="8">
        <v>9252.4091476000012</v>
      </c>
      <c r="Z37" s="8">
        <v>9252.4091476000012</v>
      </c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5.75" customHeight="1">
      <c r="A38" s="1"/>
      <c r="B38" s="1"/>
      <c r="C38" s="1"/>
      <c r="D38" s="1" t="s">
        <v>15</v>
      </c>
      <c r="E38" s="8">
        <v>58960</v>
      </c>
      <c r="F38" s="1"/>
      <c r="G38" s="1"/>
      <c r="H38" s="1"/>
      <c r="I38" s="8">
        <v>34210.408000000003</v>
      </c>
      <c r="J38" s="8">
        <v>34210.408000000003</v>
      </c>
      <c r="K38" s="1"/>
      <c r="L38" s="1" t="s">
        <v>15</v>
      </c>
      <c r="M38" s="9" t="str">
        <f t="shared" ref="M38:R38" si="58">IF(ROUND(SUM(+U38,-E38),0)=0,"-",SUM(+U38,-E38))</f>
        <v>-</v>
      </c>
      <c r="N38" s="9" t="str">
        <f t="shared" si="58"/>
        <v>-</v>
      </c>
      <c r="O38" s="9" t="str">
        <f t="shared" si="58"/>
        <v>-</v>
      </c>
      <c r="P38" s="9" t="str">
        <f t="shared" si="58"/>
        <v>-</v>
      </c>
      <c r="Q38" s="9" t="str">
        <f t="shared" si="58"/>
        <v>-</v>
      </c>
      <c r="R38" s="9" t="str">
        <f t="shared" si="58"/>
        <v>-</v>
      </c>
      <c r="S38" s="1"/>
      <c r="T38" s="1" t="s">
        <v>15</v>
      </c>
      <c r="U38" s="8">
        <f t="shared" si="56"/>
        <v>58960</v>
      </c>
      <c r="V38" s="1"/>
      <c r="W38" s="1"/>
      <c r="X38" s="1"/>
      <c r="Y38" s="8">
        <v>34210.408000000003</v>
      </c>
      <c r="Z38" s="8">
        <v>34210.408000000003</v>
      </c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5.75" customHeight="1">
      <c r="A39" s="1"/>
      <c r="B39" s="1"/>
      <c r="C39" s="1"/>
      <c r="D39" s="1" t="s">
        <v>16</v>
      </c>
      <c r="E39" s="8">
        <v>72268.019</v>
      </c>
      <c r="F39" s="1"/>
      <c r="G39" s="1"/>
      <c r="H39" s="1"/>
      <c r="I39" s="8">
        <v>485772.00797699997</v>
      </c>
      <c r="J39" s="8">
        <v>485772.00797699997</v>
      </c>
      <c r="K39" s="1"/>
      <c r="L39" s="1" t="s">
        <v>16</v>
      </c>
      <c r="M39" s="9" t="str">
        <f t="shared" ref="M39:R39" si="59">IF(ROUND(SUM(+U39,-E39),0)=0,"-",SUM(+U39,-E39))</f>
        <v>-</v>
      </c>
      <c r="N39" s="9" t="str">
        <f t="shared" si="59"/>
        <v>-</v>
      </c>
      <c r="O39" s="9" t="str">
        <f t="shared" si="59"/>
        <v>-</v>
      </c>
      <c r="P39" s="9" t="str">
        <f t="shared" si="59"/>
        <v>-</v>
      </c>
      <c r="Q39" s="9" t="str">
        <f t="shared" si="59"/>
        <v>-</v>
      </c>
      <c r="R39" s="9" t="str">
        <f t="shared" si="59"/>
        <v>-</v>
      </c>
      <c r="S39" s="1"/>
      <c r="T39" s="1" t="s">
        <v>16</v>
      </c>
      <c r="U39" s="8">
        <f t="shared" si="56"/>
        <v>72268.019</v>
      </c>
      <c r="V39" s="1"/>
      <c r="W39" s="1"/>
      <c r="X39" s="1"/>
      <c r="Y39" s="8">
        <v>485772.00797699997</v>
      </c>
      <c r="Z39" s="8">
        <v>485772.00797699997</v>
      </c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5.75" customHeight="1">
      <c r="A40" s="1"/>
      <c r="B40" s="1"/>
      <c r="C40" s="1"/>
      <c r="D40" s="1" t="s">
        <v>18</v>
      </c>
      <c r="E40" s="22"/>
      <c r="F40" s="1"/>
      <c r="G40" s="1"/>
      <c r="H40" s="1"/>
      <c r="I40" s="8">
        <v>709.57210939999993</v>
      </c>
      <c r="J40" s="8">
        <v>709.57210939999993</v>
      </c>
      <c r="K40" s="1"/>
      <c r="L40" s="1" t="s">
        <v>18</v>
      </c>
      <c r="M40" s="22" t="str">
        <f t="shared" ref="M40:R40" si="60">IF(ROUND(SUM(+U40,-E40),0)=0,"-",SUM(+U40,-E40))</f>
        <v>-</v>
      </c>
      <c r="N40" s="9" t="str">
        <f t="shared" si="60"/>
        <v>-</v>
      </c>
      <c r="O40" s="9" t="str">
        <f t="shared" si="60"/>
        <v>-</v>
      </c>
      <c r="P40" s="9" t="str">
        <f t="shared" si="60"/>
        <v>-</v>
      </c>
      <c r="Q40" s="9" t="str">
        <f t="shared" si="60"/>
        <v>-</v>
      </c>
      <c r="R40" s="9" t="str">
        <f t="shared" si="60"/>
        <v>-</v>
      </c>
      <c r="S40" s="1"/>
      <c r="T40" s="1" t="s">
        <v>18</v>
      </c>
      <c r="U40" s="22"/>
      <c r="V40" s="1"/>
      <c r="W40" s="1"/>
      <c r="X40" s="1"/>
      <c r="Y40" s="8">
        <v>709.57210939999993</v>
      </c>
      <c r="Z40" s="8">
        <v>709.57210939999993</v>
      </c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5.75" customHeight="1">
      <c r="A41" s="1"/>
      <c r="B41" s="1"/>
      <c r="C41" s="1"/>
      <c r="D41" s="1" t="s">
        <v>65</v>
      </c>
      <c r="E41" s="22"/>
      <c r="F41" s="1"/>
      <c r="G41" s="1"/>
      <c r="H41" s="1"/>
      <c r="I41" s="8"/>
      <c r="J41" s="8"/>
      <c r="K41" s="1"/>
      <c r="L41" s="1" t="s">
        <v>65</v>
      </c>
      <c r="M41" s="22">
        <f t="shared" ref="M41:R41" si="61">IF(ROUND(SUM(+U41,-E41),0)=0,"-",SUM(+U41,-E41))</f>
        <v>-1391</v>
      </c>
      <c r="N41" s="9">
        <f t="shared" si="61"/>
        <v>5029.3620000000001</v>
      </c>
      <c r="O41" s="9">
        <f t="shared" si="61"/>
        <v>4208.0140000000001</v>
      </c>
      <c r="P41" s="9">
        <f t="shared" si="61"/>
        <v>4573.9859999999999</v>
      </c>
      <c r="Q41" s="9">
        <f t="shared" si="61"/>
        <v>6518.5569999999998</v>
      </c>
      <c r="R41" s="9">
        <f t="shared" si="61"/>
        <v>20330</v>
      </c>
      <c r="S41" s="1"/>
      <c r="T41" s="1" t="s">
        <v>65</v>
      </c>
      <c r="U41" s="22">
        <f t="shared" ref="U41:Z41" si="62">-U20</f>
        <v>-1391</v>
      </c>
      <c r="V41" s="22">
        <f t="shared" si="62"/>
        <v>5029.3620000000001</v>
      </c>
      <c r="W41" s="22">
        <f t="shared" si="62"/>
        <v>4208.0140000000001</v>
      </c>
      <c r="X41" s="22">
        <f t="shared" si="62"/>
        <v>4573.9859999999999</v>
      </c>
      <c r="Y41" s="22">
        <f t="shared" si="62"/>
        <v>6518.5569999999998</v>
      </c>
      <c r="Z41" s="22">
        <f t="shared" si="62"/>
        <v>20330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5.75" customHeight="1">
      <c r="A42" s="1"/>
      <c r="B42" s="1"/>
      <c r="C42" s="1"/>
      <c r="D42" s="10" t="s">
        <v>29</v>
      </c>
      <c r="E42" s="11">
        <f t="shared" ref="E42:J42" si="63">SUM(E36:E40)</f>
        <v>205058.53599999999</v>
      </c>
      <c r="F42" s="11">
        <f t="shared" si="63"/>
        <v>0</v>
      </c>
      <c r="G42" s="11">
        <f t="shared" si="63"/>
        <v>0</v>
      </c>
      <c r="H42" s="11">
        <f t="shared" si="63"/>
        <v>0</v>
      </c>
      <c r="I42" s="11">
        <f t="shared" si="63"/>
        <v>671572.38888019987</v>
      </c>
      <c r="J42" s="11">
        <f t="shared" si="63"/>
        <v>671572.38888019987</v>
      </c>
      <c r="K42" s="6"/>
      <c r="L42" s="10" t="s">
        <v>29</v>
      </c>
      <c r="M42" s="12">
        <f t="shared" ref="M42:R42" si="64">IF(ROUND(SUM(+U42,-E42),0)=0,"-",SUM(+U42,-E42))</f>
        <v>-1391</v>
      </c>
      <c r="N42" s="12">
        <f t="shared" si="64"/>
        <v>5029.3620000000001</v>
      </c>
      <c r="O42" s="12">
        <f t="shared" si="64"/>
        <v>4208.0140000000001</v>
      </c>
      <c r="P42" s="12">
        <f t="shared" si="64"/>
        <v>4573.9859999999999</v>
      </c>
      <c r="Q42" s="12">
        <f t="shared" si="64"/>
        <v>6518.5570000000298</v>
      </c>
      <c r="R42" s="12">
        <f t="shared" si="64"/>
        <v>20330</v>
      </c>
      <c r="S42" s="1"/>
      <c r="T42" s="10" t="s">
        <v>29</v>
      </c>
      <c r="U42" s="11">
        <f t="shared" ref="U42:Z42" si="65">SUM(U36:U41)</f>
        <v>203667.53599999999</v>
      </c>
      <c r="V42" s="11">
        <f t="shared" si="65"/>
        <v>5029.3620000000001</v>
      </c>
      <c r="W42" s="11">
        <f t="shared" si="65"/>
        <v>4208.0140000000001</v>
      </c>
      <c r="X42" s="11">
        <f t="shared" si="65"/>
        <v>4573.9859999999999</v>
      </c>
      <c r="Y42" s="11">
        <f t="shared" si="65"/>
        <v>678090.9458801999</v>
      </c>
      <c r="Z42" s="11">
        <f t="shared" si="65"/>
        <v>691902.38888019987</v>
      </c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26.25" customHeight="1">
      <c r="A43" s="1"/>
      <c r="B43" s="1"/>
      <c r="C43" s="1"/>
      <c r="D43" s="1" t="s">
        <v>25</v>
      </c>
      <c r="E43" s="8">
        <v>-44853.055</v>
      </c>
      <c r="F43" s="1"/>
      <c r="G43" s="1"/>
      <c r="H43" s="1"/>
      <c r="I43" s="8">
        <v>-573161.64206099999</v>
      </c>
      <c r="J43" s="8">
        <v>-573161.64206099999</v>
      </c>
      <c r="K43" s="1"/>
      <c r="L43" s="1" t="s">
        <v>25</v>
      </c>
      <c r="M43" s="9" t="str">
        <f t="shared" ref="M43:R43" si="66">IF(ROUND(SUM(+U43,-E43),0)=0,"-",SUM(+U43,-E43))</f>
        <v>-</v>
      </c>
      <c r="N43" s="9" t="str">
        <f t="shared" si="66"/>
        <v>-</v>
      </c>
      <c r="O43" s="9" t="str">
        <f t="shared" si="66"/>
        <v>-</v>
      </c>
      <c r="P43" s="9" t="str">
        <f t="shared" si="66"/>
        <v>-</v>
      </c>
      <c r="Q43" s="9" t="str">
        <f t="shared" si="66"/>
        <v>-</v>
      </c>
      <c r="R43" s="9" t="str">
        <f t="shared" si="66"/>
        <v>-</v>
      </c>
      <c r="S43" s="1"/>
      <c r="T43" s="1" t="s">
        <v>25</v>
      </c>
      <c r="U43" s="8">
        <f>+E43</f>
        <v>-44853.055</v>
      </c>
      <c r="V43" s="1"/>
      <c r="W43" s="1"/>
      <c r="X43" s="1"/>
      <c r="Y43" s="8">
        <v>-573161.64206099999</v>
      </c>
      <c r="Z43" s="8">
        <v>-573161.64206099999</v>
      </c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5.75" customHeight="1">
      <c r="A44" s="1"/>
      <c r="B44" s="1"/>
      <c r="C44" s="1"/>
      <c r="D44" s="1" t="s">
        <v>26</v>
      </c>
      <c r="E44" s="1"/>
      <c r="F44" s="1"/>
      <c r="G44" s="1"/>
      <c r="H44" s="1"/>
      <c r="I44" s="8">
        <v>-709.57210939999993</v>
      </c>
      <c r="J44" s="8">
        <f>-J40</f>
        <v>-709.57210939999993</v>
      </c>
      <c r="K44" s="1"/>
      <c r="L44" s="1" t="s">
        <v>26</v>
      </c>
      <c r="M44" s="9" t="str">
        <f t="shared" ref="M44:R44" si="67">IF(ROUND(SUM(+U44,-E44),0)=0,"-",SUM(+U44,-E44))</f>
        <v>-</v>
      </c>
      <c r="N44" s="9" t="str">
        <f t="shared" si="67"/>
        <v>-</v>
      </c>
      <c r="O44" s="9" t="str">
        <f t="shared" si="67"/>
        <v>-</v>
      </c>
      <c r="P44" s="9" t="str">
        <f t="shared" si="67"/>
        <v>-</v>
      </c>
      <c r="Q44" s="9">
        <f t="shared" si="67"/>
        <v>709.57210939999993</v>
      </c>
      <c r="R44" s="9">
        <f t="shared" si="67"/>
        <v>709.57210939999993</v>
      </c>
      <c r="S44" s="1"/>
      <c r="T44" s="1"/>
      <c r="U44" s="1"/>
      <c r="V44" s="1"/>
      <c r="W44" s="1"/>
      <c r="X44" s="1"/>
      <c r="Y44" s="1"/>
      <c r="Z44" s="8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5.75" customHeight="1">
      <c r="A45" s="1"/>
      <c r="B45" s="1"/>
      <c r="C45" s="1"/>
      <c r="D45" s="10" t="s">
        <v>30</v>
      </c>
      <c r="E45" s="11">
        <f t="shared" ref="E45:J45" si="68">E33+E42+E43+E44</f>
        <v>92210.481</v>
      </c>
      <c r="F45" s="11">
        <f t="shared" si="68"/>
        <v>30489.162105999989</v>
      </c>
      <c r="G45" s="11">
        <f t="shared" si="68"/>
        <v>39622.508669099989</v>
      </c>
      <c r="H45" s="11">
        <f t="shared" si="68"/>
        <v>91643.930984300008</v>
      </c>
      <c r="I45" s="11">
        <f t="shared" si="68"/>
        <v>86032.211501899699</v>
      </c>
      <c r="J45" s="11">
        <f t="shared" si="68"/>
        <v>247787.17470979987</v>
      </c>
      <c r="K45" s="1"/>
      <c r="L45" s="10" t="s">
        <v>30</v>
      </c>
      <c r="M45" s="12">
        <f t="shared" ref="M45:R45" si="69">IF(ROUND(SUM(+U45,-E45),0)=0,"-",SUM(+U45,-E45))</f>
        <v>-2436</v>
      </c>
      <c r="N45" s="12">
        <f t="shared" si="69"/>
        <v>8479.610658599704</v>
      </c>
      <c r="O45" s="12">
        <f t="shared" si="69"/>
        <v>6223.6852023005049</v>
      </c>
      <c r="P45" s="12">
        <f t="shared" si="69"/>
        <v>9378.1655449001992</v>
      </c>
      <c r="Q45" s="12">
        <f t="shared" si="69"/>
        <v>11564.817602100724</v>
      </c>
      <c r="R45" s="12">
        <f t="shared" si="69"/>
        <v>35647.572109400004</v>
      </c>
      <c r="S45" s="1"/>
      <c r="T45" s="10" t="s">
        <v>30</v>
      </c>
      <c r="U45" s="11">
        <f t="shared" ref="U45:Z45" si="70">U33+U42+U43+U44</f>
        <v>89774.481</v>
      </c>
      <c r="V45" s="11">
        <f t="shared" si="70"/>
        <v>38968.772764599693</v>
      </c>
      <c r="W45" s="11">
        <f t="shared" si="70"/>
        <v>45846.193871400494</v>
      </c>
      <c r="X45" s="11">
        <f t="shared" si="70"/>
        <v>101022.09652920021</v>
      </c>
      <c r="Y45" s="11">
        <f t="shared" si="70"/>
        <v>97597.029104000423</v>
      </c>
      <c r="Z45" s="11">
        <f t="shared" si="70"/>
        <v>283434.74681919988</v>
      </c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5.75" customHeight="1">
      <c r="A46" s="1"/>
      <c r="B46" s="1"/>
      <c r="C46" s="1"/>
      <c r="D46" s="1"/>
      <c r="E46" s="1"/>
      <c r="F46" s="1"/>
      <c r="G46" s="1"/>
      <c r="H46" s="1"/>
      <c r="I46" s="1"/>
      <c r="J46" s="8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1:38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1:38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1:38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:38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1:38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:38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:38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1:3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1:38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:38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1:38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1:38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1:38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1:38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1:38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1:38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1:38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1: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1:38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1:38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spans="1:38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spans="1:38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spans="1:38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spans="1:38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spans="1:38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spans="1:38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spans="1:38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spans="1:3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spans="1:38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spans="1:38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spans="1:38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 spans="1:38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 spans="1:38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 spans="1:38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 spans="1:38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 spans="1:38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 spans="1:38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 spans="1:3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 spans="1:38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 spans="1:38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</row>
    <row r="361" spans="1:38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</row>
    <row r="362" spans="1:38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</row>
    <row r="363" spans="1:38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</row>
    <row r="364" spans="1:38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 spans="1:38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</row>
    <row r="366" spans="1:38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</row>
    <row r="367" spans="1:38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 spans="1:3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 spans="1:38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 spans="1:38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 spans="1:38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 spans="1:38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</row>
    <row r="373" spans="1:38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</row>
    <row r="374" spans="1:38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</row>
    <row r="375" spans="1:38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</row>
    <row r="376" spans="1:38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</row>
    <row r="377" spans="1:38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</row>
    <row r="378" spans="1:3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</row>
    <row r="379" spans="1:38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</row>
    <row r="380" spans="1:38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</row>
    <row r="381" spans="1:38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</row>
    <row r="382" spans="1:38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</row>
    <row r="383" spans="1:38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</row>
    <row r="384" spans="1:38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</row>
    <row r="385" spans="1:38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</row>
    <row r="386" spans="1:38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</row>
    <row r="387" spans="1:38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</row>
    <row r="388" spans="1:3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</row>
    <row r="389" spans="1:3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</row>
    <row r="390" spans="1:38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</row>
    <row r="391" spans="1:38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</row>
    <row r="392" spans="1:38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</row>
    <row r="393" spans="1:38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</row>
    <row r="394" spans="1:38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</row>
    <row r="395" spans="1:38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</row>
    <row r="396" spans="1:38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</row>
    <row r="397" spans="1:38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</row>
    <row r="398" spans="1:3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</row>
    <row r="399" spans="1:38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</row>
    <row r="400" spans="1:38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</row>
    <row r="401" spans="1:38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</row>
    <row r="402" spans="1:38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</row>
    <row r="403" spans="1:38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</row>
    <row r="404" spans="1:38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</row>
    <row r="405" spans="1:38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</row>
    <row r="406" spans="1:38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</row>
    <row r="407" spans="1:38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</row>
    <row r="408" spans="1:3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</row>
    <row r="409" spans="1:38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</row>
    <row r="410" spans="1:38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</row>
    <row r="411" spans="1:38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</row>
    <row r="412" spans="1:38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</row>
    <row r="413" spans="1:38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</row>
    <row r="414" spans="1:38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</row>
    <row r="415" spans="1:38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</row>
    <row r="416" spans="1:38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</row>
    <row r="417" spans="1:38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</row>
    <row r="418" spans="1:3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</row>
    <row r="419" spans="1:38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</row>
    <row r="420" spans="1:38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</row>
    <row r="421" spans="1:38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</row>
    <row r="422" spans="1:38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</row>
    <row r="423" spans="1:38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</row>
    <row r="424" spans="1:38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</row>
    <row r="425" spans="1:38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</row>
    <row r="426" spans="1:38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</row>
    <row r="427" spans="1:38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</row>
    <row r="428" spans="1:3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</row>
    <row r="429" spans="1:38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</row>
    <row r="430" spans="1:38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</row>
    <row r="431" spans="1:38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</row>
    <row r="432" spans="1:38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</row>
    <row r="433" spans="1:38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</row>
    <row r="434" spans="1:38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</row>
    <row r="435" spans="1:38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</row>
    <row r="436" spans="1:38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</row>
    <row r="437" spans="1:38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</row>
    <row r="438" spans="1: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</row>
    <row r="439" spans="1:38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</row>
    <row r="440" spans="1:38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</row>
    <row r="441" spans="1:38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</row>
    <row r="442" spans="1:38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</row>
    <row r="443" spans="1:38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</row>
    <row r="444" spans="1:38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</row>
    <row r="445" spans="1:38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</row>
    <row r="446" spans="1:38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</row>
    <row r="447" spans="1:38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</row>
    <row r="448" spans="1:3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</row>
    <row r="449" spans="1:38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</row>
    <row r="450" spans="1:38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</row>
    <row r="451" spans="1:38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</row>
    <row r="452" spans="1:38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</row>
    <row r="453" spans="1:38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</row>
    <row r="454" spans="1:38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</row>
    <row r="455" spans="1:38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</row>
    <row r="456" spans="1:38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</row>
    <row r="457" spans="1:38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</row>
    <row r="458" spans="1:3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</row>
    <row r="459" spans="1:38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</row>
    <row r="460" spans="1:38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</row>
    <row r="461" spans="1:38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</row>
    <row r="462" spans="1:38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</row>
    <row r="463" spans="1:38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</row>
    <row r="464" spans="1:38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</row>
    <row r="465" spans="1:38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</row>
    <row r="466" spans="1:38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</row>
    <row r="467" spans="1:38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</row>
    <row r="468" spans="1:3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</row>
    <row r="469" spans="1:38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</row>
    <row r="470" spans="1:38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</row>
    <row r="471" spans="1:38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</row>
    <row r="472" spans="1:38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</row>
    <row r="473" spans="1:38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</row>
    <row r="474" spans="1:38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</row>
    <row r="475" spans="1:38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</row>
    <row r="476" spans="1:38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</row>
    <row r="477" spans="1:38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</row>
    <row r="478" spans="1:3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</row>
    <row r="479" spans="1:38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</row>
    <row r="480" spans="1:38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</row>
    <row r="481" spans="1:38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</row>
    <row r="482" spans="1:38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</row>
    <row r="483" spans="1:38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</row>
    <row r="484" spans="1:38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</row>
    <row r="485" spans="1:38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</row>
    <row r="486" spans="1:38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</row>
    <row r="487" spans="1:38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</row>
    <row r="488" spans="1:3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</row>
    <row r="489" spans="1:38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</row>
    <row r="490" spans="1:38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</row>
    <row r="491" spans="1:38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</row>
    <row r="492" spans="1:38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</row>
    <row r="493" spans="1:38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</row>
    <row r="494" spans="1:38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</row>
    <row r="495" spans="1:38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</row>
    <row r="496" spans="1:38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</row>
    <row r="497" spans="1:38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</row>
    <row r="498" spans="1:3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</row>
    <row r="499" spans="1:38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</row>
    <row r="500" spans="1:38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</row>
    <row r="501" spans="1:38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</row>
    <row r="502" spans="1:38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</row>
    <row r="503" spans="1:38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</row>
    <row r="504" spans="1:38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</row>
    <row r="505" spans="1:38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</row>
    <row r="506" spans="1:38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</row>
    <row r="507" spans="1:38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</row>
    <row r="508" spans="1:3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</row>
    <row r="509" spans="1:38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</row>
    <row r="510" spans="1:38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</row>
    <row r="511" spans="1:38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</row>
    <row r="512" spans="1:38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</row>
    <row r="513" spans="1:38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</row>
    <row r="514" spans="1:38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</row>
    <row r="515" spans="1:38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</row>
    <row r="516" spans="1:38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</row>
    <row r="517" spans="1:38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</row>
    <row r="518" spans="1:3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</row>
    <row r="519" spans="1:38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</row>
    <row r="520" spans="1:38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</row>
    <row r="521" spans="1:38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</row>
    <row r="522" spans="1:38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</row>
    <row r="523" spans="1:38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</row>
    <row r="524" spans="1:38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</row>
    <row r="525" spans="1:38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</row>
    <row r="526" spans="1:38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</row>
    <row r="527" spans="1:38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</row>
    <row r="528" spans="1:3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</row>
    <row r="529" spans="1:38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</row>
    <row r="530" spans="1:38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</row>
    <row r="531" spans="1:38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</row>
    <row r="532" spans="1:38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</row>
    <row r="533" spans="1:38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</row>
    <row r="534" spans="1:38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</row>
    <row r="535" spans="1:38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</row>
    <row r="536" spans="1:38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</row>
    <row r="537" spans="1:38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</row>
    <row r="538" spans="1: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</row>
    <row r="539" spans="1:38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</row>
    <row r="540" spans="1:38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</row>
    <row r="541" spans="1:38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</row>
    <row r="542" spans="1:38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</row>
    <row r="543" spans="1:38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</row>
    <row r="544" spans="1:38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</row>
    <row r="545" spans="1:38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</row>
    <row r="546" spans="1:38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</row>
    <row r="547" spans="1:38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</row>
    <row r="548" spans="1:3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</row>
    <row r="549" spans="1:38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</row>
    <row r="550" spans="1:38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</row>
    <row r="551" spans="1:38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</row>
    <row r="552" spans="1:38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</row>
    <row r="553" spans="1:38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</row>
    <row r="554" spans="1:38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</row>
    <row r="555" spans="1:38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</row>
    <row r="556" spans="1:38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</row>
    <row r="557" spans="1:38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</row>
    <row r="558" spans="1:3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</row>
    <row r="559" spans="1:38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</row>
    <row r="560" spans="1:38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</row>
    <row r="561" spans="1:38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</row>
    <row r="562" spans="1:38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</row>
    <row r="563" spans="1:38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</row>
    <row r="564" spans="1:38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</row>
    <row r="565" spans="1:38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</row>
    <row r="566" spans="1:38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</row>
    <row r="567" spans="1:38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</row>
    <row r="568" spans="1:3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</row>
    <row r="569" spans="1:38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</row>
    <row r="570" spans="1:38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</row>
    <row r="571" spans="1:38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</row>
    <row r="572" spans="1:38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</row>
    <row r="573" spans="1:38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</row>
    <row r="574" spans="1:38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</row>
    <row r="575" spans="1:38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</row>
    <row r="576" spans="1:38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</row>
    <row r="577" spans="1:38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</row>
    <row r="578" spans="1:3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</row>
    <row r="579" spans="1:38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</row>
    <row r="580" spans="1:38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</row>
    <row r="581" spans="1:38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</row>
    <row r="582" spans="1:38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</row>
    <row r="583" spans="1:38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</row>
    <row r="584" spans="1:38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</row>
    <row r="585" spans="1:38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</row>
    <row r="586" spans="1:38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</row>
    <row r="587" spans="1:38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</row>
    <row r="588" spans="1:3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</row>
    <row r="589" spans="1:38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</row>
    <row r="590" spans="1:38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</row>
    <row r="591" spans="1:38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</row>
    <row r="592" spans="1:38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</row>
    <row r="593" spans="1:38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</row>
    <row r="594" spans="1:38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</row>
    <row r="595" spans="1:38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</row>
    <row r="596" spans="1:38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</row>
    <row r="597" spans="1:38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</row>
    <row r="598" spans="1:3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</row>
    <row r="599" spans="1:38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</row>
    <row r="600" spans="1:38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</row>
    <row r="601" spans="1:38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</row>
    <row r="602" spans="1:38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</row>
    <row r="603" spans="1:38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</row>
    <row r="604" spans="1:38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</row>
    <row r="605" spans="1:38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</row>
    <row r="606" spans="1:38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</row>
    <row r="607" spans="1:38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</row>
    <row r="608" spans="1:3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</row>
    <row r="609" spans="1:38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</row>
    <row r="610" spans="1:38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</row>
    <row r="611" spans="1:38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</row>
    <row r="612" spans="1:38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</row>
    <row r="613" spans="1:38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</row>
    <row r="614" spans="1:38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</row>
    <row r="615" spans="1:38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</row>
    <row r="616" spans="1:38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</row>
    <row r="617" spans="1:38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</row>
    <row r="618" spans="1:3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</row>
    <row r="619" spans="1:38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</row>
    <row r="620" spans="1:38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</row>
    <row r="621" spans="1:38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</row>
    <row r="622" spans="1:38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</row>
    <row r="623" spans="1:38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</row>
    <row r="624" spans="1:38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</row>
    <row r="625" spans="1:38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</row>
    <row r="626" spans="1:38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</row>
    <row r="627" spans="1:38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</row>
    <row r="628" spans="1:3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</row>
    <row r="629" spans="1:38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</row>
    <row r="630" spans="1:38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</row>
    <row r="631" spans="1:38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</row>
    <row r="632" spans="1:38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</row>
    <row r="633" spans="1:38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</row>
    <row r="634" spans="1:38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</row>
    <row r="635" spans="1:38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</row>
    <row r="636" spans="1:38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</row>
    <row r="637" spans="1:38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</row>
    <row r="638" spans="1: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</row>
    <row r="639" spans="1:38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</row>
    <row r="640" spans="1:38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</row>
    <row r="641" spans="1:38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</row>
    <row r="642" spans="1:38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</row>
    <row r="643" spans="1:38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</row>
    <row r="644" spans="1:38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</row>
    <row r="645" spans="1:38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</row>
    <row r="646" spans="1:38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</row>
    <row r="647" spans="1:38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</row>
    <row r="648" spans="1:3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</row>
    <row r="649" spans="1:38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</row>
    <row r="650" spans="1:38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</row>
    <row r="651" spans="1:38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</row>
    <row r="652" spans="1:38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</row>
    <row r="653" spans="1:38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</row>
    <row r="654" spans="1:38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</row>
    <row r="655" spans="1:38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</row>
    <row r="656" spans="1:38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</row>
    <row r="657" spans="1:38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</row>
    <row r="658" spans="1:3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</row>
    <row r="659" spans="1:38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</row>
    <row r="660" spans="1:38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</row>
    <row r="661" spans="1:38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</row>
    <row r="662" spans="1:38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</row>
    <row r="663" spans="1:38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</row>
    <row r="664" spans="1:38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</row>
    <row r="665" spans="1:38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</row>
    <row r="666" spans="1:38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</row>
    <row r="667" spans="1:38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</row>
    <row r="668" spans="1:3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</row>
    <row r="669" spans="1:38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</row>
    <row r="670" spans="1:38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</row>
    <row r="671" spans="1:38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</row>
    <row r="672" spans="1:38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</row>
    <row r="673" spans="1:38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</row>
    <row r="674" spans="1:38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</row>
    <row r="675" spans="1:38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</row>
    <row r="676" spans="1:38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</row>
    <row r="677" spans="1:38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</row>
    <row r="678" spans="1:3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</row>
    <row r="679" spans="1:38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</row>
    <row r="680" spans="1:38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</row>
    <row r="681" spans="1:38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</row>
    <row r="682" spans="1:38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</row>
    <row r="683" spans="1:38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</row>
    <row r="684" spans="1:38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</row>
    <row r="685" spans="1:38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</row>
    <row r="686" spans="1:38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</row>
    <row r="687" spans="1:38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</row>
    <row r="688" spans="1:3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</row>
    <row r="689" spans="1:38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</row>
    <row r="690" spans="1:38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</row>
    <row r="691" spans="1:38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</row>
    <row r="692" spans="1:38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</row>
    <row r="693" spans="1:38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</row>
    <row r="694" spans="1:38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</row>
    <row r="695" spans="1:38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</row>
    <row r="696" spans="1:38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</row>
    <row r="697" spans="1:38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</row>
    <row r="698" spans="1:3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</row>
    <row r="699" spans="1:38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</row>
    <row r="700" spans="1:38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</row>
    <row r="701" spans="1:38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</row>
    <row r="702" spans="1:38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</row>
    <row r="703" spans="1:38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</row>
    <row r="704" spans="1:38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</row>
    <row r="705" spans="1:38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</row>
    <row r="706" spans="1:38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</row>
    <row r="707" spans="1:38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</row>
    <row r="708" spans="1:3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</row>
    <row r="709" spans="1:38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</row>
    <row r="710" spans="1:38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</row>
    <row r="711" spans="1:38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</row>
    <row r="712" spans="1:38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</row>
    <row r="713" spans="1:38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</row>
    <row r="714" spans="1:38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</row>
    <row r="715" spans="1:38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</row>
    <row r="716" spans="1:38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</row>
    <row r="717" spans="1:38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</row>
    <row r="718" spans="1:3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</row>
    <row r="719" spans="1:38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</row>
    <row r="720" spans="1:38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</row>
    <row r="721" spans="1:38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</row>
    <row r="722" spans="1:38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</row>
    <row r="723" spans="1:38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</row>
    <row r="724" spans="1:38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</row>
    <row r="725" spans="1:38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</row>
    <row r="726" spans="1:38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</row>
    <row r="727" spans="1:38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</row>
    <row r="728" spans="1:3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</row>
    <row r="729" spans="1:38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</row>
    <row r="730" spans="1:38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</row>
    <row r="731" spans="1:38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</row>
    <row r="732" spans="1:38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</row>
    <row r="733" spans="1:38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</row>
    <row r="734" spans="1:38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</row>
    <row r="735" spans="1:38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</row>
    <row r="736" spans="1:38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</row>
    <row r="737" spans="1:38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</row>
    <row r="738" spans="1: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</row>
    <row r="739" spans="1:38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</row>
    <row r="740" spans="1:38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</row>
    <row r="741" spans="1:38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</row>
    <row r="742" spans="1:38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</row>
    <row r="743" spans="1:38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</row>
    <row r="744" spans="1:38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</row>
    <row r="745" spans="1:38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</row>
    <row r="746" spans="1:38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</row>
    <row r="747" spans="1:38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</row>
    <row r="748" spans="1:3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</row>
    <row r="749" spans="1:38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</row>
    <row r="750" spans="1:38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</row>
    <row r="751" spans="1:38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</row>
    <row r="752" spans="1:38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</row>
    <row r="753" spans="1:38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</row>
    <row r="754" spans="1:38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</row>
    <row r="755" spans="1:38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</row>
    <row r="756" spans="1:38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</row>
    <row r="757" spans="1:38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</row>
    <row r="758" spans="1:3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</row>
    <row r="759" spans="1:38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</row>
    <row r="760" spans="1:38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</row>
    <row r="761" spans="1:38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</row>
    <row r="762" spans="1:38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</row>
    <row r="763" spans="1:38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</row>
    <row r="764" spans="1:38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</row>
    <row r="765" spans="1:38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</row>
    <row r="766" spans="1:38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</row>
    <row r="767" spans="1:38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</row>
    <row r="768" spans="1:3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</row>
    <row r="769" spans="1:38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</row>
    <row r="770" spans="1:38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</row>
    <row r="771" spans="1:38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</row>
    <row r="772" spans="1:38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</row>
    <row r="773" spans="1:38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</row>
    <row r="774" spans="1:38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</row>
    <row r="775" spans="1:38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</row>
    <row r="776" spans="1:38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</row>
    <row r="777" spans="1:38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</row>
    <row r="778" spans="1:3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</row>
    <row r="779" spans="1:38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</row>
    <row r="780" spans="1:38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</row>
    <row r="781" spans="1:38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</row>
    <row r="782" spans="1:38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</row>
    <row r="783" spans="1:38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</row>
    <row r="784" spans="1:38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</row>
    <row r="785" spans="1:38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</row>
    <row r="786" spans="1:38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</row>
    <row r="787" spans="1:38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</row>
    <row r="788" spans="1:3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</row>
    <row r="789" spans="1:38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</row>
    <row r="790" spans="1:38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</row>
    <row r="791" spans="1:38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</row>
    <row r="792" spans="1:38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</row>
    <row r="793" spans="1:38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</row>
    <row r="794" spans="1:38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</row>
    <row r="795" spans="1:38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</row>
    <row r="796" spans="1:38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</row>
    <row r="797" spans="1:38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</row>
    <row r="798" spans="1:3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</row>
    <row r="799" spans="1:38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</row>
    <row r="800" spans="1:38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</row>
    <row r="801" spans="1:38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</row>
    <row r="802" spans="1:38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</row>
    <row r="803" spans="1:38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</row>
    <row r="804" spans="1:38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</row>
    <row r="805" spans="1:38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</row>
    <row r="806" spans="1:38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</row>
    <row r="807" spans="1:38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</row>
    <row r="808" spans="1:3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</row>
    <row r="809" spans="1:38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</row>
    <row r="810" spans="1:38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</row>
    <row r="811" spans="1:38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</row>
    <row r="812" spans="1:38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</row>
    <row r="813" spans="1:38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</row>
    <row r="814" spans="1:38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</row>
    <row r="815" spans="1:38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</row>
    <row r="816" spans="1:38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</row>
    <row r="817" spans="1:38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</row>
    <row r="818" spans="1:3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</row>
    <row r="819" spans="1:38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</row>
    <row r="820" spans="1:38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</row>
    <row r="821" spans="1:38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</row>
    <row r="822" spans="1:38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</row>
    <row r="823" spans="1:38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</row>
    <row r="824" spans="1:38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</row>
    <row r="825" spans="1:38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</row>
    <row r="826" spans="1:38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</row>
    <row r="827" spans="1:38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</row>
    <row r="828" spans="1:3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</row>
    <row r="829" spans="1:38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</row>
    <row r="830" spans="1:38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</row>
    <row r="831" spans="1:38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</row>
    <row r="832" spans="1:38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</row>
    <row r="833" spans="1:38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</row>
    <row r="834" spans="1:38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</row>
    <row r="835" spans="1:38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</row>
    <row r="836" spans="1:38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</row>
    <row r="837" spans="1:38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</row>
    <row r="838" spans="1: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</row>
    <row r="839" spans="1:38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</row>
    <row r="840" spans="1:38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</row>
    <row r="841" spans="1:38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</row>
    <row r="842" spans="1:38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</row>
    <row r="843" spans="1:38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</row>
    <row r="844" spans="1:38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</row>
    <row r="845" spans="1:38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</row>
    <row r="846" spans="1:38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</row>
    <row r="847" spans="1:38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</row>
    <row r="848" spans="1:3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</row>
    <row r="849" spans="1:38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</row>
    <row r="850" spans="1:38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</row>
    <row r="851" spans="1:38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</row>
    <row r="852" spans="1:38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</row>
    <row r="853" spans="1:38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</row>
    <row r="854" spans="1:38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</row>
    <row r="855" spans="1:38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</row>
    <row r="856" spans="1:38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</row>
    <row r="857" spans="1:38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</row>
    <row r="858" spans="1:3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</row>
    <row r="859" spans="1:38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</row>
    <row r="860" spans="1:38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</row>
    <row r="861" spans="1:38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</row>
    <row r="862" spans="1:38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</row>
    <row r="863" spans="1:38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</row>
    <row r="864" spans="1:38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</row>
    <row r="865" spans="1:38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</row>
    <row r="866" spans="1:38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</row>
    <row r="867" spans="1:38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</row>
    <row r="868" spans="1:3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</row>
    <row r="869" spans="1:38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</row>
    <row r="870" spans="1:38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</row>
    <row r="871" spans="1:38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</row>
    <row r="872" spans="1:38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</row>
    <row r="873" spans="1:38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</row>
    <row r="874" spans="1:38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</row>
    <row r="875" spans="1:38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</row>
    <row r="876" spans="1:38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</row>
    <row r="877" spans="1:38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</row>
    <row r="878" spans="1:3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</row>
    <row r="879" spans="1:38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</row>
    <row r="880" spans="1:38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</row>
    <row r="881" spans="1:38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</row>
    <row r="882" spans="1:38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</row>
    <row r="883" spans="1:38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</row>
    <row r="884" spans="1:38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</row>
    <row r="885" spans="1:38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</row>
    <row r="886" spans="1:38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</row>
    <row r="887" spans="1:38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</row>
    <row r="888" spans="1:3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</row>
    <row r="889" spans="1:38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</row>
    <row r="890" spans="1:38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</row>
    <row r="891" spans="1:38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</row>
    <row r="892" spans="1:38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</row>
    <row r="893" spans="1:38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</row>
    <row r="894" spans="1:38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</row>
    <row r="895" spans="1:38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</row>
    <row r="896" spans="1:38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</row>
    <row r="897" spans="1:38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</row>
    <row r="898" spans="1:3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</row>
    <row r="899" spans="1:38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</row>
    <row r="900" spans="1:38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</row>
    <row r="901" spans="1:38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</row>
    <row r="902" spans="1:38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</row>
    <row r="903" spans="1:38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</row>
    <row r="904" spans="1:38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</row>
    <row r="905" spans="1:38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</row>
    <row r="906" spans="1:38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</row>
    <row r="907" spans="1:38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</row>
    <row r="908" spans="1:3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</row>
    <row r="909" spans="1:38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</row>
    <row r="910" spans="1:38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</row>
    <row r="911" spans="1:38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</row>
    <row r="912" spans="1:38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</row>
    <row r="913" spans="1:38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</row>
    <row r="914" spans="1:38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</row>
    <row r="915" spans="1:38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</row>
    <row r="916" spans="1:38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</row>
    <row r="917" spans="1:38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</row>
    <row r="918" spans="1:3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</row>
    <row r="919" spans="1:38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</row>
    <row r="920" spans="1:38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</row>
    <row r="921" spans="1:38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</row>
    <row r="922" spans="1:38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</row>
    <row r="923" spans="1:38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</row>
    <row r="924" spans="1:38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</row>
    <row r="925" spans="1:38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</row>
    <row r="926" spans="1:38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</row>
    <row r="927" spans="1:38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</row>
    <row r="928" spans="1:3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</row>
    <row r="929" spans="1:38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</row>
    <row r="930" spans="1:38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</row>
    <row r="931" spans="1:38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</row>
    <row r="932" spans="1:38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</row>
    <row r="933" spans="1:38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</row>
    <row r="934" spans="1:38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</row>
    <row r="935" spans="1:38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</row>
    <row r="936" spans="1:38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</row>
    <row r="937" spans="1:38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</row>
    <row r="938" spans="1: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</row>
    <row r="939" spans="1:38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</row>
    <row r="940" spans="1:38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</row>
    <row r="941" spans="1:38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</row>
    <row r="942" spans="1:38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</row>
    <row r="943" spans="1:38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</row>
    <row r="944" spans="1:38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</row>
    <row r="945" spans="1:38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</row>
    <row r="946" spans="1:38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</row>
    <row r="947" spans="1:38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</row>
    <row r="948" spans="1:3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</row>
    <row r="949" spans="1:38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</row>
    <row r="950" spans="1:38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</row>
    <row r="951" spans="1:38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</row>
    <row r="952" spans="1:38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</row>
    <row r="953" spans="1:38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</row>
    <row r="954" spans="1:38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</row>
    <row r="955" spans="1:38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</row>
    <row r="956" spans="1:38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</row>
    <row r="957" spans="1:38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</row>
    <row r="958" spans="1:3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</row>
    <row r="959" spans="1:38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</row>
    <row r="960" spans="1:38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</row>
    <row r="961" spans="1:38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</row>
    <row r="962" spans="1:38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</row>
    <row r="963" spans="1:38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</row>
    <row r="964" spans="1:38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</row>
    <row r="965" spans="1:38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</row>
    <row r="966" spans="1:38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</row>
    <row r="967" spans="1:38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</row>
    <row r="968" spans="1:3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</row>
    <row r="969" spans="1:38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</row>
    <row r="970" spans="1:38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</row>
    <row r="971" spans="1:38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</row>
    <row r="972" spans="1:38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</row>
    <row r="973" spans="1:38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</row>
    <row r="974" spans="1:38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</row>
    <row r="975" spans="1:38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</row>
    <row r="976" spans="1:38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</row>
    <row r="977" spans="1:38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</row>
    <row r="978" spans="1:3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</row>
    <row r="979" spans="1:38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</row>
    <row r="980" spans="1:38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</row>
    <row r="981" spans="1:38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</row>
    <row r="982" spans="1:38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</row>
    <row r="983" spans="1:38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</row>
    <row r="984" spans="1:38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</row>
    <row r="985" spans="1:38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</row>
    <row r="986" spans="1:38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</row>
    <row r="987" spans="1:38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</row>
    <row r="988" spans="1:3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</row>
    <row r="989" spans="1:38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</row>
    <row r="990" spans="1:38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</row>
    <row r="991" spans="1:38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</row>
    <row r="992" spans="1:38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</row>
    <row r="993" spans="1:38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</row>
    <row r="994" spans="1:38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</row>
    <row r="995" spans="1:38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</row>
    <row r="996" spans="1:38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</row>
    <row r="997" spans="1:38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</row>
    <row r="998" spans="1:3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</row>
    <row r="999" spans="1:38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</row>
    <row r="1000" spans="1:38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</row>
  </sheetData>
  <mergeCells count="3">
    <mergeCell ref="D4:J4"/>
    <mergeCell ref="L4:R4"/>
    <mergeCell ref="T4:Z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Restatement</vt:lpstr>
      <vt:lpstr>summary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Minkina</dc:creator>
  <cp:lastModifiedBy>Peter Messner</cp:lastModifiedBy>
  <dcterms:created xsi:type="dcterms:W3CDTF">2024-04-23T17:57:24Z</dcterms:created>
  <dcterms:modified xsi:type="dcterms:W3CDTF">2024-04-24T13:00:13Z</dcterms:modified>
</cp:coreProperties>
</file>