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Investor Relations\Kvartalsrapportering\2024-25\Q3\Financial model\"/>
    </mc:Choice>
  </mc:AlternateContent>
  <xr:revisionPtr revIDLastSave="0" documentId="8_{C16E8567-9005-4828-80CB-A5D9F98FFEF5}" xr6:coauthVersionLast="47" xr6:coauthVersionMax="47" xr10:uidLastSave="{00000000-0000-0000-0000-000000000000}"/>
  <bookViews>
    <workbookView xWindow="-120" yWindow="-120" windowWidth="29040" windowHeight="17640" activeTab="1" xr2:uid="{C4761224-0917-4C17-A2B0-BBFF3CB34FA9}"/>
  </bookViews>
  <sheets>
    <sheet name="Matas Group P&amp;L and KPIs" sheetId="2" r:id="rId1"/>
    <sheet name="Matas Proforma Group P&amp;L" sheetId="10" r:id="rId2"/>
    <sheet name="Category by banner" sheetId="7" r:id="rId3"/>
    <sheet name="Profoma Category by banner" sheetId="11" r:id="rId4"/>
    <sheet name="Channel by banner" sheetId="9" r:id="rId5"/>
    <sheet name="Proforma Channel by banner" sheetId="12" r:id="rId6"/>
    <sheet name="Matas Group Balance sheet" sheetId="5" r:id="rId7"/>
    <sheet name="Matas Group Cash flow" sheetId="6" r:id="rId8"/>
  </sheets>
  <definedNames>
    <definedName name="_xlnm.Print_Area" localSheetId="7">'Matas Group Cash flow'!$A$1:$N$40</definedName>
    <definedName name="_xlnm.Print_Titles" localSheetId="6">'Matas Group Balance 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O39" i="10" l="1"/>
  <c r="CP39" i="10"/>
  <c r="CQ39" i="10"/>
  <c r="CQ73" i="10"/>
  <c r="CQ71" i="10"/>
  <c r="CQ70" i="10"/>
  <c r="CQ69" i="10"/>
  <c r="CQ67" i="10"/>
  <c r="CQ66" i="10"/>
  <c r="CQ65" i="10"/>
  <c r="CQ64" i="10"/>
  <c r="CQ62" i="10"/>
  <c r="CQ61" i="10"/>
  <c r="CQ60" i="10"/>
  <c r="CQ58" i="10"/>
  <c r="CQ57" i="10"/>
  <c r="CQ56" i="10"/>
  <c r="CQ54" i="10"/>
  <c r="CQ53" i="10"/>
  <c r="CQ52" i="10"/>
  <c r="CQ51" i="10"/>
  <c r="CQ50" i="10"/>
  <c r="CQ47" i="10"/>
  <c r="CQ46" i="10"/>
  <c r="CQ45" i="10"/>
  <c r="CQ43" i="10"/>
  <c r="CQ44" i="10"/>
  <c r="CQ42" i="10"/>
  <c r="CQ40" i="10"/>
  <c r="CQ41" i="10"/>
  <c r="CQ37" i="10"/>
  <c r="CQ36" i="10"/>
  <c r="CQ35" i="10"/>
  <c r="CQ34" i="10"/>
  <c r="CL66" i="2" l="1"/>
  <c r="CL41" i="2" l="1"/>
  <c r="CL39" i="2" l="1"/>
  <c r="CL71" i="2"/>
  <c r="CL58" i="2"/>
  <c r="CL47" i="2"/>
  <c r="CL54" i="2" s="1"/>
  <c r="CL46" i="2"/>
  <c r="CL45" i="2"/>
  <c r="AD40" i="6"/>
  <c r="AD39" i="6"/>
  <c r="AD37" i="6"/>
  <c r="AD35" i="6"/>
  <c r="AD23" i="6"/>
  <c r="AD11" i="6"/>
  <c r="AD71" i="5"/>
  <c r="AD60" i="5"/>
  <c r="AD51" i="5"/>
  <c r="AD53" i="5" s="1"/>
  <c r="AD37" i="5"/>
  <c r="AD27" i="5"/>
  <c r="AD20" i="5"/>
  <c r="AD12" i="5"/>
  <c r="AD23" i="12"/>
  <c r="AD17" i="12"/>
  <c r="AD11" i="12"/>
  <c r="AD5" i="12"/>
  <c r="AD23" i="9"/>
  <c r="AD17" i="9"/>
  <c r="AD11" i="9"/>
  <c r="AD5" i="9"/>
  <c r="AD30" i="11"/>
  <c r="AD32" i="11" s="1"/>
  <c r="AD21" i="11"/>
  <c r="AD23" i="11" s="1"/>
  <c r="AD12" i="11"/>
  <c r="AD14" i="11" s="1"/>
  <c r="AD5" i="11"/>
  <c r="AD23" i="7"/>
  <c r="AD21" i="7"/>
  <c r="AD32" i="7"/>
  <c r="AD30" i="7"/>
  <c r="AD13" i="6" l="1"/>
  <c r="AD73" i="5"/>
  <c r="AD75" i="5" s="1"/>
  <c r="AD28" i="5"/>
  <c r="AD39" i="5" s="1"/>
  <c r="AD12" i="7"/>
  <c r="AD14" i="7" s="1"/>
  <c r="AD5" i="7"/>
  <c r="CQ23" i="10"/>
  <c r="CQ7" i="10"/>
  <c r="CQ12" i="10" s="1"/>
  <c r="CQ15" i="10" s="1"/>
  <c r="CQ18" i="10" s="1"/>
  <c r="CQ24" i="10" s="1"/>
  <c r="CQ27" i="10" s="1"/>
  <c r="CQ31" i="10" s="1"/>
  <c r="AD17" i="6" l="1"/>
  <c r="AD24" i="6" l="1"/>
  <c r="AD25" i="6"/>
  <c r="CL23" i="2" l="1"/>
  <c r="CL7" i="2"/>
  <c r="CK41" i="2"/>
  <c r="CL12" i="2" l="1"/>
  <c r="BZ51" i="10"/>
  <c r="CL15" i="2" l="1"/>
  <c r="AC37" i="6"/>
  <c r="CP41" i="10"/>
  <c r="CP71" i="10"/>
  <c r="CP58" i="10"/>
  <c r="CP46" i="10"/>
  <c r="CP23" i="10"/>
  <c r="CP7" i="10"/>
  <c r="CP12" i="10" s="1"/>
  <c r="CL18" i="2" l="1"/>
  <c r="CP15" i="10"/>
  <c r="CP47" i="10"/>
  <c r="CP54" i="10" s="1"/>
  <c r="CL24" i="2" l="1"/>
  <c r="CP18" i="10"/>
  <c r="CP24" i="10" s="1"/>
  <c r="CP27" i="10" s="1"/>
  <c r="CP31" i="10" s="1"/>
  <c r="CP45" i="10"/>
  <c r="CL27" i="2" l="1"/>
  <c r="CA53" i="2"/>
  <c r="CK39" i="2"/>
  <c r="CL31" i="2" l="1"/>
  <c r="CK71" i="2"/>
  <c r="CK58" i="2"/>
  <c r="CK46" i="2"/>
  <c r="CK23" i="2"/>
  <c r="CK15" i="2"/>
  <c r="CK45" i="2" s="1"/>
  <c r="CK12" i="2"/>
  <c r="CK47" i="2" s="1"/>
  <c r="CK54" i="2" s="1"/>
  <c r="CK7" i="2"/>
  <c r="CK18" i="2" l="1"/>
  <c r="CK24" i="2" s="1"/>
  <c r="CK27" i="2" l="1"/>
  <c r="CK31" i="2" l="1"/>
  <c r="CO23" i="10" l="1"/>
  <c r="AC5" i="11"/>
  <c r="AC30" i="11"/>
  <c r="AC32" i="11" s="1"/>
  <c r="AC21" i="11"/>
  <c r="AC23" i="11" s="1"/>
  <c r="AC12" i="11" l="1"/>
  <c r="AC14" i="11" s="1"/>
  <c r="AB13" i="11"/>
  <c r="AC23" i="9"/>
  <c r="AC17" i="9"/>
  <c r="AC11" i="9"/>
  <c r="AC5" i="9" s="1"/>
  <c r="AB8" i="9"/>
  <c r="AC17" i="12"/>
  <c r="AC23" i="12"/>
  <c r="AC11" i="12" l="1"/>
  <c r="AC5" i="12"/>
  <c r="AC75" i="5"/>
  <c r="AC73" i="5"/>
  <c r="AC71" i="5"/>
  <c r="AC60" i="5"/>
  <c r="AC53" i="5"/>
  <c r="AC51" i="5"/>
  <c r="AC39" i="5"/>
  <c r="AC37" i="5"/>
  <c r="AC28" i="5"/>
  <c r="AC27" i="5"/>
  <c r="AC20" i="5"/>
  <c r="AC12" i="5"/>
  <c r="AC40" i="6"/>
  <c r="AC35" i="6"/>
  <c r="AC25" i="6"/>
  <c r="AC24" i="6"/>
  <c r="AC23" i="6"/>
  <c r="AC17" i="6"/>
  <c r="AC13" i="6"/>
  <c r="AC11" i="6"/>
  <c r="CM71" i="10" l="1"/>
  <c r="CM70" i="10"/>
  <c r="CM69" i="10"/>
  <c r="CM58" i="10"/>
  <c r="CM57" i="10"/>
  <c r="CM46" i="10"/>
  <c r="CM45" i="10"/>
  <c r="CM47" i="10" s="1"/>
  <c r="CM29" i="10"/>
  <c r="CM26" i="10"/>
  <c r="CM23" i="10"/>
  <c r="CM22" i="10"/>
  <c r="CM21" i="10"/>
  <c r="CM20" i="10"/>
  <c r="CM17" i="10"/>
  <c r="CM14" i="10"/>
  <c r="CM11" i="10"/>
  <c r="CM10" i="10"/>
  <c r="CM9" i="10"/>
  <c r="CM6" i="10"/>
  <c r="CM5" i="10"/>
  <c r="CM3" i="10"/>
  <c r="CM2" i="10"/>
  <c r="BY73" i="10" l="1"/>
  <c r="BZ73" i="10" s="1"/>
  <c r="BY57" i="10" l="1"/>
  <c r="BY58" i="10" l="1"/>
  <c r="BZ57" i="10"/>
  <c r="BZ58" i="10" s="1"/>
  <c r="BT67" i="10" l="1"/>
  <c r="BZ53" i="10"/>
  <c r="BZ52" i="10"/>
  <c r="BZ47" i="10"/>
  <c r="BZ54" i="10" s="1"/>
  <c r="BZ46" i="10"/>
  <c r="BZ45" i="10"/>
  <c r="W5" i="11"/>
  <c r="V5" i="11"/>
  <c r="BT70" i="10"/>
  <c r="BT69" i="10"/>
  <c r="BS71" i="10"/>
  <c r="BS66" i="10"/>
  <c r="BT65" i="10"/>
  <c r="BT64" i="10"/>
  <c r="BS58" i="10"/>
  <c r="BR58" i="10"/>
  <c r="BT57" i="10"/>
  <c r="BT56" i="10"/>
  <c r="BT58" i="10" s="1"/>
  <c r="BO58" i="10"/>
  <c r="W11" i="12"/>
  <c r="BT66" i="10" l="1"/>
  <c r="BT71" i="10"/>
  <c r="AB23" i="12"/>
  <c r="AB17" i="12"/>
  <c r="AB10" i="12"/>
  <c r="AB9" i="12"/>
  <c r="AB8" i="12"/>
  <c r="V11" i="12"/>
  <c r="AD2" i="12"/>
  <c r="AE2" i="12" s="1"/>
  <c r="AF2" i="12" s="1"/>
  <c r="AC2" i="12"/>
  <c r="Q2" i="12"/>
  <c r="R2" i="12" s="1"/>
  <c r="S2" i="12" s="1"/>
  <c r="T2" i="12" s="1"/>
  <c r="K2" i="12"/>
  <c r="L2" i="12" s="1"/>
  <c r="M2" i="12" s="1"/>
  <c r="N2" i="12" s="1"/>
  <c r="E2" i="12"/>
  <c r="F2" i="12" s="1"/>
  <c r="G2" i="12" s="1"/>
  <c r="H2" i="12" s="1"/>
  <c r="AB30" i="11"/>
  <c r="AB32" i="11" s="1"/>
  <c r="AB21" i="11"/>
  <c r="AB23" i="11" s="1"/>
  <c r="AB11" i="11"/>
  <c r="AB10" i="11"/>
  <c r="AB9" i="11"/>
  <c r="AB8" i="11"/>
  <c r="AC2" i="11"/>
  <c r="AD2" i="11" s="1"/>
  <c r="AE2" i="11" s="1"/>
  <c r="AF2" i="11" s="1"/>
  <c r="Q2" i="11"/>
  <c r="R2" i="11" s="1"/>
  <c r="S2" i="11" s="1"/>
  <c r="T2" i="11" s="1"/>
  <c r="K2" i="11"/>
  <c r="L2" i="11" s="1"/>
  <c r="M2" i="11" s="1"/>
  <c r="N2" i="11" s="1"/>
  <c r="E2" i="11"/>
  <c r="F2" i="11" s="1"/>
  <c r="G2" i="11" s="1"/>
  <c r="H2" i="11" s="1"/>
  <c r="CO71" i="10"/>
  <c r="CO66" i="10"/>
  <c r="BO66" i="10"/>
  <c r="CO58" i="10"/>
  <c r="CM54" i="10"/>
  <c r="CI54" i="10"/>
  <c r="BJ54" i="10"/>
  <c r="AO54" i="10"/>
  <c r="AK54" i="10"/>
  <c r="AG54" i="10"/>
  <c r="AC54" i="10"/>
  <c r="Y54" i="10"/>
  <c r="T54" i="10"/>
  <c r="P54" i="10"/>
  <c r="L54" i="10"/>
  <c r="H54" i="10"/>
  <c r="D54" i="10"/>
  <c r="CK53" i="10"/>
  <c r="CJ53" i="10"/>
  <c r="CI53" i="10"/>
  <c r="BL53" i="10"/>
  <c r="BK53" i="10"/>
  <c r="BJ53" i="10"/>
  <c r="BT52" i="10"/>
  <c r="BT51" i="10"/>
  <c r="CL50" i="10"/>
  <c r="CI50" i="10"/>
  <c r="CE50" i="10"/>
  <c r="CD50" i="10"/>
  <c r="CA50" i="10"/>
  <c r="BX50" i="10"/>
  <c r="BZ50" i="10" s="1"/>
  <c r="BU50" i="10"/>
  <c r="BT50" i="10"/>
  <c r="AG50" i="10"/>
  <c r="CO46" i="10"/>
  <c r="BT46" i="10"/>
  <c r="BM46" i="10"/>
  <c r="BT45" i="10"/>
  <c r="CL29" i="10"/>
  <c r="CE29" i="10"/>
  <c r="CH29" i="10" s="1"/>
  <c r="BZ29" i="10"/>
  <c r="BM29" i="10"/>
  <c r="BI29" i="10"/>
  <c r="BE29" i="10"/>
  <c r="BA29" i="10"/>
  <c r="AW29" i="10"/>
  <c r="AR29" i="10"/>
  <c r="AN29" i="10"/>
  <c r="AJ29" i="10"/>
  <c r="AF29" i="10"/>
  <c r="AB29" i="10"/>
  <c r="W29" i="10"/>
  <c r="S29" i="10"/>
  <c r="O29" i="10"/>
  <c r="K29" i="10"/>
  <c r="G29" i="10"/>
  <c r="BT27" i="10"/>
  <c r="BT31" i="10" s="1"/>
  <c r="CL26" i="10"/>
  <c r="CE26" i="10"/>
  <c r="CH26" i="10" s="1"/>
  <c r="BY26" i="10"/>
  <c r="BT26" i="10"/>
  <c r="BS26" i="10"/>
  <c r="BS27" i="10" s="1"/>
  <c r="BS31" i="10" s="1"/>
  <c r="BM26" i="10"/>
  <c r="BI26" i="10"/>
  <c r="BE26" i="10"/>
  <c r="BA26" i="10"/>
  <c r="AW26" i="10"/>
  <c r="AR26" i="10"/>
  <c r="AN26" i="10"/>
  <c r="AJ26" i="10"/>
  <c r="AF26" i="10"/>
  <c r="AB26" i="10"/>
  <c r="W26" i="10"/>
  <c r="S26" i="10"/>
  <c r="O26" i="10"/>
  <c r="K26" i="10"/>
  <c r="G26" i="10"/>
  <c r="CG23" i="10"/>
  <c r="CF23" i="10"/>
  <c r="CL22" i="10"/>
  <c r="CE22" i="10"/>
  <c r="CH22" i="10" s="1"/>
  <c r="BM22" i="10"/>
  <c r="BI22" i="10"/>
  <c r="BE22" i="10"/>
  <c r="BA22" i="10"/>
  <c r="AW22" i="10"/>
  <c r="AR22" i="10"/>
  <c r="AN22" i="10"/>
  <c r="AJ22" i="10"/>
  <c r="AF22" i="10"/>
  <c r="AB22" i="10"/>
  <c r="W22" i="10"/>
  <c r="S22" i="10"/>
  <c r="O22" i="10"/>
  <c r="K22" i="10"/>
  <c r="G22" i="10"/>
  <c r="CL21" i="10"/>
  <c r="CH21" i="10"/>
  <c r="CE21" i="10"/>
  <c r="BM21" i="10"/>
  <c r="BI21" i="10"/>
  <c r="BE21" i="10"/>
  <c r="BA21" i="10"/>
  <c r="AW21" i="10"/>
  <c r="AR21" i="10"/>
  <c r="AN21" i="10"/>
  <c r="AJ21" i="10"/>
  <c r="AF21" i="10"/>
  <c r="AB21" i="10"/>
  <c r="W21" i="10"/>
  <c r="S21" i="10"/>
  <c r="O21" i="10"/>
  <c r="K21" i="10"/>
  <c r="G21" i="10"/>
  <c r="CL20" i="10"/>
  <c r="CE20" i="10"/>
  <c r="CH20" i="10" s="1"/>
  <c r="BM20" i="10"/>
  <c r="BI20" i="10"/>
  <c r="BE20" i="10"/>
  <c r="BA20" i="10"/>
  <c r="BA23" i="10" s="1"/>
  <c r="AW20" i="10"/>
  <c r="AR20" i="10"/>
  <c r="AN20" i="10"/>
  <c r="AJ20" i="10"/>
  <c r="AJ23" i="10" s="1"/>
  <c r="AF20" i="10"/>
  <c r="AB20" i="10"/>
  <c r="W20" i="10"/>
  <c r="S20" i="10"/>
  <c r="S23" i="10" s="1"/>
  <c r="O20" i="10"/>
  <c r="K20" i="10"/>
  <c r="G20" i="10"/>
  <c r="CL17" i="10"/>
  <c r="CH17" i="10"/>
  <c r="CE17" i="10"/>
  <c r="BM17" i="10"/>
  <c r="BI17" i="10"/>
  <c r="BE17" i="10"/>
  <c r="BA17" i="10"/>
  <c r="AW17" i="10"/>
  <c r="AR17" i="10"/>
  <c r="AN17" i="10"/>
  <c r="AJ17" i="10"/>
  <c r="AF17" i="10"/>
  <c r="AB17" i="10"/>
  <c r="W17" i="10"/>
  <c r="S17" i="10"/>
  <c r="O17" i="10"/>
  <c r="K17" i="10"/>
  <c r="G17" i="10"/>
  <c r="CL14" i="10"/>
  <c r="CG14" i="10"/>
  <c r="CH14" i="10" s="1"/>
  <c r="BM14" i="10"/>
  <c r="BI14" i="10"/>
  <c r="BE14" i="10"/>
  <c r="BA14" i="10"/>
  <c r="AW14" i="10"/>
  <c r="AR14" i="10"/>
  <c r="AR46" i="10" s="1"/>
  <c r="AN14" i="10"/>
  <c r="AN46" i="10" s="1"/>
  <c r="AJ14" i="10"/>
  <c r="AJ46" i="10" s="1"/>
  <c r="AF14" i="10"/>
  <c r="AF46" i="10" s="1"/>
  <c r="AB14" i="10"/>
  <c r="AB46" i="10" s="1"/>
  <c r="W14" i="10"/>
  <c r="W46" i="10" s="1"/>
  <c r="S14" i="10"/>
  <c r="S46" i="10" s="1"/>
  <c r="O14" i="10"/>
  <c r="O46" i="10" s="1"/>
  <c r="K14" i="10"/>
  <c r="K46" i="10" s="1"/>
  <c r="G14" i="10"/>
  <c r="G46" i="10" s="1"/>
  <c r="AH12" i="10"/>
  <c r="AH15" i="10" s="1"/>
  <c r="M12" i="10"/>
  <c r="M15" i="10" s="1"/>
  <c r="CL11" i="10"/>
  <c r="CG11" i="10"/>
  <c r="CF11" i="10"/>
  <c r="CE11" i="10"/>
  <c r="CH11" i="10" s="1"/>
  <c r="BM11" i="10"/>
  <c r="BI11" i="10"/>
  <c r="BE11" i="10"/>
  <c r="BA11" i="10"/>
  <c r="AW11" i="10"/>
  <c r="AR11" i="10"/>
  <c r="AN11" i="10"/>
  <c r="AJ11" i="10"/>
  <c r="AF11" i="10"/>
  <c r="AB11" i="10"/>
  <c r="W11" i="10"/>
  <c r="S11" i="10"/>
  <c r="O11" i="10"/>
  <c r="K11" i="10"/>
  <c r="G11" i="10"/>
  <c r="CL10" i="10"/>
  <c r="CG10" i="10"/>
  <c r="CF10" i="10"/>
  <c r="CE10" i="10"/>
  <c r="CH10" i="10" s="1"/>
  <c r="BM10" i="10"/>
  <c r="BI10" i="10"/>
  <c r="BE10" i="10"/>
  <c r="BA10" i="10"/>
  <c r="AW10" i="10"/>
  <c r="AR10" i="10"/>
  <c r="AN10" i="10"/>
  <c r="AJ10" i="10"/>
  <c r="AF10" i="10"/>
  <c r="AB10" i="10"/>
  <c r="W10" i="10"/>
  <c r="S10" i="10"/>
  <c r="O10" i="10"/>
  <c r="K10" i="10"/>
  <c r="G10" i="10"/>
  <c r="CL9" i="10"/>
  <c r="CG9" i="10"/>
  <c r="CF9" i="10"/>
  <c r="CE9" i="10"/>
  <c r="CH9" i="10" s="1"/>
  <c r="BK9" i="10"/>
  <c r="BM9" i="10" s="1"/>
  <c r="BI9" i="10"/>
  <c r="BE9" i="10"/>
  <c r="BA9" i="10"/>
  <c r="AW9" i="10"/>
  <c r="AP9" i="10"/>
  <c r="AR9" i="10" s="1"/>
  <c r="AL9" i="10"/>
  <c r="AN9" i="10" s="1"/>
  <c r="AJ9" i="10"/>
  <c r="AH9" i="10"/>
  <c r="AD9" i="10"/>
  <c r="AF9" i="10" s="1"/>
  <c r="AB9" i="10"/>
  <c r="Z9" i="10"/>
  <c r="U9" i="10"/>
  <c r="W9" i="10" s="1"/>
  <c r="Q9" i="10"/>
  <c r="S9" i="10" s="1"/>
  <c r="M9" i="10"/>
  <c r="O9" i="10" s="1"/>
  <c r="I9" i="10"/>
  <c r="K9" i="10" s="1"/>
  <c r="E9" i="10"/>
  <c r="G9" i="10" s="1"/>
  <c r="CO7" i="10"/>
  <c r="CO12" i="10" s="1"/>
  <c r="CK7" i="10"/>
  <c r="CK52" i="10" s="1"/>
  <c r="CJ7" i="10"/>
  <c r="CJ52" i="10" s="1"/>
  <c r="CI7" i="10"/>
  <c r="CI52" i="10" s="1"/>
  <c r="CG7" i="10"/>
  <c r="CG12" i="10" s="1"/>
  <c r="BL7" i="10"/>
  <c r="BL52" i="10" s="1"/>
  <c r="BK7" i="10"/>
  <c r="BK52" i="10" s="1"/>
  <c r="BJ7" i="10"/>
  <c r="AQ7" i="10"/>
  <c r="AQ12" i="10" s="1"/>
  <c r="AQ15" i="10" s="1"/>
  <c r="AP7" i="10"/>
  <c r="AP52" i="10" s="1"/>
  <c r="AO7" i="10"/>
  <c r="AO52" i="10" s="1"/>
  <c r="AM7" i="10"/>
  <c r="AM52" i="10" s="1"/>
  <c r="AL7" i="10"/>
  <c r="AL52" i="10" s="1"/>
  <c r="AK7" i="10"/>
  <c r="AI7" i="10"/>
  <c r="AI12" i="10" s="1"/>
  <c r="AI15" i="10" s="1"/>
  <c r="AH7" i="10"/>
  <c r="AH52" i="10" s="1"/>
  <c r="AG7" i="10"/>
  <c r="AG52" i="10" s="1"/>
  <c r="AE7" i="10"/>
  <c r="AD7" i="10"/>
  <c r="AD52" i="10" s="1"/>
  <c r="AC7" i="10"/>
  <c r="AA7" i="10"/>
  <c r="AA12" i="10" s="1"/>
  <c r="AA15" i="10" s="1"/>
  <c r="Z7" i="10"/>
  <c r="Z52" i="10" s="1"/>
  <c r="Y7" i="10"/>
  <c r="Y52" i="10" s="1"/>
  <c r="V7" i="10"/>
  <c r="V52" i="10" s="1"/>
  <c r="U7" i="10"/>
  <c r="U52" i="10" s="1"/>
  <c r="T7" i="10"/>
  <c r="R7" i="10"/>
  <c r="R52" i="10" s="1"/>
  <c r="Q7" i="10"/>
  <c r="Q52" i="10" s="1"/>
  <c r="P7" i="10"/>
  <c r="P52" i="10" s="1"/>
  <c r="N7" i="10"/>
  <c r="M7" i="10"/>
  <c r="M52" i="10" s="1"/>
  <c r="L7" i="10"/>
  <c r="J7" i="10"/>
  <c r="J12" i="10" s="1"/>
  <c r="J15" i="10" s="1"/>
  <c r="I7" i="10"/>
  <c r="I52" i="10" s="1"/>
  <c r="H7" i="10"/>
  <c r="H52" i="10" s="1"/>
  <c r="F7" i="10"/>
  <c r="F52" i="10" s="1"/>
  <c r="E7" i="10"/>
  <c r="E52" i="10" s="1"/>
  <c r="D7" i="10"/>
  <c r="CL6" i="10"/>
  <c r="CF6" i="10"/>
  <c r="CH50" i="10" s="1"/>
  <c r="CE6" i="10"/>
  <c r="BM6" i="10"/>
  <c r="BI6" i="10"/>
  <c r="BE6" i="10"/>
  <c r="BA6" i="10"/>
  <c r="AW6" i="10"/>
  <c r="AR6" i="10"/>
  <c r="AN6" i="10"/>
  <c r="AJ6" i="10"/>
  <c r="AF6" i="10"/>
  <c r="AB6" i="10"/>
  <c r="W6" i="10"/>
  <c r="S6" i="10"/>
  <c r="O6" i="10"/>
  <c r="K6" i="10"/>
  <c r="G6" i="10"/>
  <c r="G7" i="10" s="1"/>
  <c r="CL5" i="10"/>
  <c r="CE5" i="10"/>
  <c r="CH5" i="10" s="1"/>
  <c r="BM5" i="10"/>
  <c r="BM7" i="10" s="1"/>
  <c r="BI5" i="10"/>
  <c r="BE5" i="10"/>
  <c r="BE7" i="10" s="1"/>
  <c r="BE12" i="10" s="1"/>
  <c r="BE15" i="10" s="1"/>
  <c r="BE18" i="10" s="1"/>
  <c r="BA5" i="10"/>
  <c r="BA7" i="10" s="1"/>
  <c r="AW5" i="10"/>
  <c r="AR5" i="10"/>
  <c r="AN5" i="10"/>
  <c r="AN7" i="10" s="1"/>
  <c r="AJ5" i="10"/>
  <c r="AF5" i="10"/>
  <c r="AB5" i="10"/>
  <c r="W5" i="10"/>
  <c r="W7" i="10" s="1"/>
  <c r="W12" i="10" s="1"/>
  <c r="S5" i="10"/>
  <c r="O5" i="10"/>
  <c r="K5" i="10"/>
  <c r="G5" i="10"/>
  <c r="CQ2" i="10"/>
  <c r="CR2" i="10" s="1"/>
  <c r="CS2" i="10" s="1"/>
  <c r="CP2" i="10"/>
  <c r="BU2" i="10"/>
  <c r="CA2" i="10" s="1"/>
  <c r="CE2" i="10" s="1"/>
  <c r="CI2" i="10" s="1"/>
  <c r="BF2" i="10"/>
  <c r="BJ2" i="10" s="1"/>
  <c r="BB2" i="10"/>
  <c r="AX2" i="10"/>
  <c r="AC2" i="10"/>
  <c r="AG2" i="10" s="1"/>
  <c r="AK2" i="10" s="1"/>
  <c r="AO2" i="10" s="1"/>
  <c r="H2" i="10"/>
  <c r="L2" i="10" s="1"/>
  <c r="P2" i="10" s="1"/>
  <c r="T2" i="10" s="1"/>
  <c r="CH23" i="10" l="1"/>
  <c r="G12" i="10"/>
  <c r="AN12" i="10"/>
  <c r="AN54" i="10" s="1"/>
  <c r="CH7" i="10"/>
  <c r="CH52" i="10" s="1"/>
  <c r="Q12" i="10"/>
  <c r="Q15" i="10" s="1"/>
  <c r="BT47" i="10"/>
  <c r="BT54" i="10" s="1"/>
  <c r="CL7" i="10"/>
  <c r="O7" i="10"/>
  <c r="O50" i="10" s="1"/>
  <c r="AF7" i="10"/>
  <c r="BA12" i="10"/>
  <c r="BA15" i="10" s="1"/>
  <c r="BA18" i="10" s="1"/>
  <c r="BA24" i="10" s="1"/>
  <c r="BA27" i="10" s="1"/>
  <c r="BA31" i="10" s="1"/>
  <c r="K7" i="10"/>
  <c r="AB7" i="10"/>
  <c r="AB52" i="10" s="1"/>
  <c r="AR7" i="10"/>
  <c r="BI7" i="10"/>
  <c r="BI12" i="10" s="1"/>
  <c r="BI15" i="10" s="1"/>
  <c r="BI18" i="10" s="1"/>
  <c r="S7" i="10"/>
  <c r="AJ7" i="10"/>
  <c r="AJ12" i="10" s="1"/>
  <c r="CH6" i="10"/>
  <c r="CG15" i="10"/>
  <c r="CG18" i="10" s="1"/>
  <c r="CG24" i="10" s="1"/>
  <c r="CG27" i="10" s="1"/>
  <c r="CG31" i="10" s="1"/>
  <c r="AD12" i="10"/>
  <c r="AD15" i="10" s="1"/>
  <c r="AD53" i="10" s="1"/>
  <c r="O23" i="10"/>
  <c r="AF23" i="10"/>
  <c r="AW23" i="10"/>
  <c r="BM23" i="10"/>
  <c r="P50" i="10"/>
  <c r="BT53" i="10"/>
  <c r="AB12" i="11"/>
  <c r="AB14" i="11" s="1"/>
  <c r="AB5" i="11" s="1"/>
  <c r="AB11" i="12"/>
  <c r="AB5" i="12" s="1"/>
  <c r="BM50" i="10"/>
  <c r="BM52" i="10"/>
  <c r="BM12" i="10"/>
  <c r="J53" i="10"/>
  <c r="J18" i="10"/>
  <c r="AD18" i="10"/>
  <c r="CH12" i="10"/>
  <c r="CH15" i="10" s="1"/>
  <c r="AA53" i="10"/>
  <c r="AA18" i="10"/>
  <c r="G54" i="10"/>
  <c r="G15" i="10"/>
  <c r="AN15" i="10"/>
  <c r="M53" i="10"/>
  <c r="M18" i="10"/>
  <c r="AH53" i="10"/>
  <c r="AH18" i="10"/>
  <c r="CL52" i="10"/>
  <c r="CL12" i="10"/>
  <c r="AF50" i="10"/>
  <c r="AF52" i="10"/>
  <c r="AF12" i="10"/>
  <c r="AQ53" i="10"/>
  <c r="AQ18" i="10"/>
  <c r="Q53" i="10"/>
  <c r="Q18" i="10"/>
  <c r="K52" i="10"/>
  <c r="K12" i="10"/>
  <c r="K50" i="10"/>
  <c r="AB50" i="10"/>
  <c r="AR52" i="10"/>
  <c r="AR12" i="10"/>
  <c r="AR50" i="10"/>
  <c r="BI24" i="10"/>
  <c r="BI27" i="10" s="1"/>
  <c r="BI31" i="10" s="1"/>
  <c r="S50" i="10"/>
  <c r="S12" i="10"/>
  <c r="S52" i="10"/>
  <c r="AJ50" i="10"/>
  <c r="AI53" i="10"/>
  <c r="AI18" i="10"/>
  <c r="N52" i="10"/>
  <c r="N12" i="10"/>
  <c r="N15" i="10" s="1"/>
  <c r="CM7" i="10"/>
  <c r="R12" i="10"/>
  <c r="R15" i="10" s="1"/>
  <c r="CL46" i="10"/>
  <c r="AA52" i="10"/>
  <c r="AW7" i="10"/>
  <c r="AW12" i="10" s="1"/>
  <c r="AW15" i="10" s="1"/>
  <c r="AW18" i="10" s="1"/>
  <c r="AW24" i="10" s="1"/>
  <c r="AW27" i="10" s="1"/>
  <c r="AW31" i="10" s="1"/>
  <c r="CO15" i="10"/>
  <c r="CO47" i="10"/>
  <c r="CO54" i="10" s="1"/>
  <c r="V12" i="10"/>
  <c r="V15" i="10" s="1"/>
  <c r="CL23" i="10"/>
  <c r="BZ26" i="10"/>
  <c r="BZ27" i="10" s="1"/>
  <c r="BZ31" i="10" s="1"/>
  <c r="BY27" i="10"/>
  <c r="AI52" i="10"/>
  <c r="AE52" i="10"/>
  <c r="AE12" i="10"/>
  <c r="AE15" i="10" s="1"/>
  <c r="W54" i="10"/>
  <c r="W15" i="10"/>
  <c r="J52" i="10"/>
  <c r="AQ52" i="10"/>
  <c r="G50" i="10"/>
  <c r="G52" i="10"/>
  <c r="W50" i="10"/>
  <c r="W52" i="10"/>
  <c r="AN50" i="10"/>
  <c r="AN52" i="10"/>
  <c r="F12" i="10"/>
  <c r="F15" i="10" s="1"/>
  <c r="AM12" i="10"/>
  <c r="AM15" i="10" s="1"/>
  <c r="CE23" i="10"/>
  <c r="D52" i="10"/>
  <c r="D50" i="10"/>
  <c r="L52" i="10"/>
  <c r="L50" i="10"/>
  <c r="T52" i="10"/>
  <c r="T50" i="10"/>
  <c r="AC52" i="10"/>
  <c r="AC50" i="10"/>
  <c r="AK52" i="10"/>
  <c r="AK50" i="10"/>
  <c r="BJ52" i="10"/>
  <c r="BJ50" i="10"/>
  <c r="CE7" i="10"/>
  <c r="CE15" i="10" s="1"/>
  <c r="CE18" i="10" s="1"/>
  <c r="I12" i="10"/>
  <c r="I15" i="10" s="1"/>
  <c r="Z12" i="10"/>
  <c r="Z15" i="10" s="1"/>
  <c r="AP12" i="10"/>
  <c r="AP15" i="10" s="1"/>
  <c r="G23" i="10"/>
  <c r="W23" i="10"/>
  <c r="AN23" i="10"/>
  <c r="BE23" i="10"/>
  <c r="BE24" i="10" s="1"/>
  <c r="BE27" i="10" s="1"/>
  <c r="BE31" i="10" s="1"/>
  <c r="K23" i="10"/>
  <c r="CF7" i="10"/>
  <c r="CF12" i="10" s="1"/>
  <c r="CF15" i="10" s="1"/>
  <c r="CF18" i="10" s="1"/>
  <c r="CF24" i="10" s="1"/>
  <c r="CF27" i="10" s="1"/>
  <c r="E12" i="10"/>
  <c r="E15" i="10" s="1"/>
  <c r="U12" i="10"/>
  <c r="U15" i="10" s="1"/>
  <c r="AL12" i="10"/>
  <c r="AL15" i="10" s="1"/>
  <c r="D15" i="10"/>
  <c r="H15" i="10"/>
  <c r="L15" i="10"/>
  <c r="P15" i="10"/>
  <c r="T15" i="10"/>
  <c r="Y15" i="10"/>
  <c r="AC15" i="10"/>
  <c r="AG15" i="10"/>
  <c r="AK15" i="10"/>
  <c r="AO15" i="10"/>
  <c r="AB23" i="10"/>
  <c r="AR23" i="10"/>
  <c r="BI23" i="10"/>
  <c r="H50" i="10"/>
  <c r="Y50" i="10"/>
  <c r="AO50" i="10"/>
  <c r="AB40" i="6"/>
  <c r="AB16" i="5"/>
  <c r="AB12" i="10" l="1"/>
  <c r="O12" i="10"/>
  <c r="O52" i="10"/>
  <c r="AJ52" i="10"/>
  <c r="CE24" i="10"/>
  <c r="CE27" i="10" s="1"/>
  <c r="P18" i="10"/>
  <c r="P53" i="10"/>
  <c r="CO45" i="10"/>
  <c r="CO53" i="10" s="1"/>
  <c r="CO18" i="10"/>
  <c r="CO24" i="10" s="1"/>
  <c r="CO27" i="10" s="1"/>
  <c r="CO31" i="10" s="1"/>
  <c r="L18" i="10"/>
  <c r="L53" i="10"/>
  <c r="E53" i="10"/>
  <c r="E18" i="10"/>
  <c r="V53" i="10"/>
  <c r="V18" i="10"/>
  <c r="K54" i="10"/>
  <c r="K15" i="10"/>
  <c r="CL54" i="10"/>
  <c r="CL15" i="10"/>
  <c r="G45" i="10"/>
  <c r="G47" i="10" s="1"/>
  <c r="G18" i="10"/>
  <c r="G24" i="10" s="1"/>
  <c r="G27" i="10" s="1"/>
  <c r="G31" i="10" s="1"/>
  <c r="G53" i="10"/>
  <c r="CH53" i="10"/>
  <c r="CH18" i="10"/>
  <c r="CH24" i="10" s="1"/>
  <c r="CH27" i="10" s="1"/>
  <c r="AG18" i="10"/>
  <c r="AG53" i="10"/>
  <c r="AL53" i="10"/>
  <c r="AL18" i="10"/>
  <c r="CE37" i="10"/>
  <c r="CE31" i="10"/>
  <c r="CE36" i="10"/>
  <c r="W53" i="10"/>
  <c r="W45" i="10"/>
  <c r="W47" i="10" s="1"/>
  <c r="W18" i="10"/>
  <c r="W24" i="10" s="1"/>
  <c r="W27" i="10" s="1"/>
  <c r="W31" i="10" s="1"/>
  <c r="S54" i="10"/>
  <c r="S15" i="10"/>
  <c r="AR54" i="10"/>
  <c r="AR15" i="10"/>
  <c r="AF54" i="10"/>
  <c r="AF15" i="10"/>
  <c r="AN45" i="10"/>
  <c r="AN47" i="10" s="1"/>
  <c r="AN53" i="10"/>
  <c r="AN18" i="10"/>
  <c r="AN24" i="10" s="1"/>
  <c r="AN27" i="10" s="1"/>
  <c r="AN31" i="10" s="1"/>
  <c r="AC18" i="10"/>
  <c r="AC53" i="10"/>
  <c r="U53" i="10"/>
  <c r="U18" i="10"/>
  <c r="AP53" i="10"/>
  <c r="AP18" i="10"/>
  <c r="R53" i="10"/>
  <c r="R18" i="10"/>
  <c r="AJ15" i="10"/>
  <c r="AJ54" i="10"/>
  <c r="BM54" i="10"/>
  <c r="BM15" i="10"/>
  <c r="AO53" i="10"/>
  <c r="AO18" i="10"/>
  <c r="Y53" i="10"/>
  <c r="Y18" i="10"/>
  <c r="H18" i="10"/>
  <c r="H53" i="10"/>
  <c r="Z53" i="10"/>
  <c r="Z18" i="10"/>
  <c r="AM53" i="10"/>
  <c r="AM18" i="10"/>
  <c r="AE53" i="10"/>
  <c r="AE18" i="10"/>
  <c r="CM52" i="10"/>
  <c r="CM12" i="10"/>
  <c r="CM15" i="10" s="1"/>
  <c r="AK18" i="10"/>
  <c r="AK53" i="10"/>
  <c r="T18" i="10"/>
  <c r="T53" i="10"/>
  <c r="D18" i="10"/>
  <c r="D53" i="10"/>
  <c r="I53" i="10"/>
  <c r="I18" i="10"/>
  <c r="F53" i="10"/>
  <c r="F18" i="10"/>
  <c r="N53" i="10"/>
  <c r="N18" i="10"/>
  <c r="AB15" i="10"/>
  <c r="AB54" i="10"/>
  <c r="O54" i="10"/>
  <c r="O15" i="10"/>
  <c r="O45" i="10" l="1"/>
  <c r="O47" i="10" s="1"/>
  <c r="O18" i="10"/>
  <c r="O24" i="10" s="1"/>
  <c r="O27" i="10" s="1"/>
  <c r="O31" i="10" s="1"/>
  <c r="O53" i="10"/>
  <c r="CM53" i="10"/>
  <c r="CM18" i="10"/>
  <c r="CM24" i="10" s="1"/>
  <c r="CM27" i="10" s="1"/>
  <c r="K53" i="10"/>
  <c r="K18" i="10"/>
  <c r="K24" i="10" s="1"/>
  <c r="K27" i="10" s="1"/>
  <c r="K31" i="10" s="1"/>
  <c r="K45" i="10"/>
  <c r="K47" i="10" s="1"/>
  <c r="AJ45" i="10"/>
  <c r="AJ47" i="10" s="1"/>
  <c r="AJ53" i="10"/>
  <c r="AJ18" i="10"/>
  <c r="AJ24" i="10" s="1"/>
  <c r="AJ27" i="10" s="1"/>
  <c r="AJ31" i="10" s="1"/>
  <c r="AF45" i="10"/>
  <c r="AF47" i="10" s="1"/>
  <c r="AF18" i="10"/>
  <c r="AF24" i="10" s="1"/>
  <c r="AF27" i="10" s="1"/>
  <c r="AF31" i="10" s="1"/>
  <c r="AF53" i="10"/>
  <c r="S45" i="10"/>
  <c r="S47" i="10" s="1"/>
  <c r="S53" i="10"/>
  <c r="S18" i="10"/>
  <c r="S24" i="10" s="1"/>
  <c r="S27" i="10" s="1"/>
  <c r="S31" i="10" s="1"/>
  <c r="CH31" i="10"/>
  <c r="CH37" i="10"/>
  <c r="CH36" i="10"/>
  <c r="BM45" i="10"/>
  <c r="BM47" i="10" s="1"/>
  <c r="BM53" i="10"/>
  <c r="BM18" i="10"/>
  <c r="BM24" i="10" s="1"/>
  <c r="BM27" i="10" s="1"/>
  <c r="BM31" i="10" s="1"/>
  <c r="CL53" i="10"/>
  <c r="CL18" i="10"/>
  <c r="CL24" i="10" s="1"/>
  <c r="CL27" i="10" s="1"/>
  <c r="CL31" i="10" s="1"/>
  <c r="CL45" i="10"/>
  <c r="CL47" i="10" s="1"/>
  <c r="AB53" i="10"/>
  <c r="AB18" i="10"/>
  <c r="AB24" i="10" s="1"/>
  <c r="AB27" i="10" s="1"/>
  <c r="AB31" i="10" s="1"/>
  <c r="AB45" i="10"/>
  <c r="AB47" i="10" s="1"/>
  <c r="AR53" i="10"/>
  <c r="AR18" i="10"/>
  <c r="AR24" i="10" s="1"/>
  <c r="AR27" i="10" s="1"/>
  <c r="AR31" i="10" s="1"/>
  <c r="AR45" i="10"/>
  <c r="AR47" i="10" s="1"/>
  <c r="CM36" i="10" l="1"/>
  <c r="CM31" i="10"/>
  <c r="CM37" i="10"/>
  <c r="BO66" i="2" l="1"/>
  <c r="AB35" i="6"/>
  <c r="Z35" i="6"/>
  <c r="Y35" i="6"/>
  <c r="X35" i="6"/>
  <c r="W35" i="6"/>
  <c r="V35" i="6"/>
  <c r="T35" i="6"/>
  <c r="S35" i="6"/>
  <c r="R35" i="6"/>
  <c r="Q35" i="6"/>
  <c r="P35" i="6"/>
  <c r="AB20" i="5" l="1"/>
  <c r="AB23" i="6" l="1"/>
  <c r="AB11" i="6"/>
  <c r="AB13" i="6" s="1"/>
  <c r="AB17" i="6" s="1"/>
  <c r="AB71" i="5"/>
  <c r="AB60" i="5"/>
  <c r="AB51" i="5"/>
  <c r="AB53" i="5" s="1"/>
  <c r="AB37" i="5"/>
  <c r="AB27" i="5"/>
  <c r="AB12" i="5"/>
  <c r="AB28" i="5" s="1"/>
  <c r="AB10" i="9"/>
  <c r="AB9" i="9"/>
  <c r="AB17" i="9"/>
  <c r="AB23" i="9"/>
  <c r="AC2" i="9"/>
  <c r="AD2" i="9" s="1"/>
  <c r="AE2" i="9" s="1"/>
  <c r="AF2" i="9" s="1"/>
  <c r="AB13" i="7"/>
  <c r="AB11" i="7"/>
  <c r="AB10" i="7"/>
  <c r="AB9" i="7"/>
  <c r="AB8" i="7"/>
  <c r="AB21" i="7"/>
  <c r="AB23" i="7" s="1"/>
  <c r="CJ41" i="2" l="1"/>
  <c r="CO41" i="10"/>
  <c r="AB12" i="7"/>
  <c r="AB14" i="7" s="1"/>
  <c r="AB5" i="7" s="1"/>
  <c r="AB11" i="9"/>
  <c r="AB5" i="9" s="1"/>
  <c r="AB73" i="5"/>
  <c r="AB75" i="5" s="1"/>
  <c r="AB25" i="6"/>
  <c r="AB37" i="6" s="1"/>
  <c r="AB24" i="6"/>
  <c r="AB39" i="5"/>
  <c r="AB30" i="7"/>
  <c r="AB32" i="7" s="1"/>
  <c r="AC2" i="7"/>
  <c r="AD2" i="7" s="1"/>
  <c r="AE2" i="7" s="1"/>
  <c r="AF2" i="7" s="1"/>
  <c r="CJ71" i="2"/>
  <c r="CJ66" i="2"/>
  <c r="CJ23" i="2"/>
  <c r="CJ46" i="2"/>
  <c r="CJ58" i="2"/>
  <c r="CJ39" i="2"/>
  <c r="CJ7" i="2"/>
  <c r="CJ12" i="2" s="1"/>
  <c r="CK2" i="2"/>
  <c r="CL2" i="2" s="1"/>
  <c r="CM2" i="2" s="1"/>
  <c r="CN2" i="2" s="1"/>
  <c r="BI29" i="2"/>
  <c r="BI26" i="2"/>
  <c r="BI22" i="2"/>
  <c r="BI21" i="2"/>
  <c r="BI20" i="2"/>
  <c r="BI17" i="2"/>
  <c r="BI14" i="2"/>
  <c r="BI11" i="2"/>
  <c r="BI10" i="2"/>
  <c r="BI9" i="2"/>
  <c r="BI6" i="2"/>
  <c r="BI5" i="2"/>
  <c r="BE29" i="2"/>
  <c r="BE26" i="2"/>
  <c r="BE22" i="2"/>
  <c r="BE21" i="2"/>
  <c r="BE20" i="2"/>
  <c r="BE17" i="2"/>
  <c r="BE14" i="2"/>
  <c r="BE11" i="2"/>
  <c r="BE10" i="2"/>
  <c r="BE9" i="2"/>
  <c r="BE6" i="2"/>
  <c r="BE5" i="2"/>
  <c r="BA29" i="2"/>
  <c r="BA26" i="2"/>
  <c r="BA22" i="2"/>
  <c r="BA21" i="2"/>
  <c r="BA20" i="2"/>
  <c r="BA17" i="2"/>
  <c r="BA14" i="2"/>
  <c r="BA11" i="2"/>
  <c r="BA10" i="2"/>
  <c r="BA9" i="2"/>
  <c r="BA6" i="2"/>
  <c r="BA5" i="2"/>
  <c r="AW29" i="2"/>
  <c r="AW26" i="2"/>
  <c r="AW22" i="2"/>
  <c r="AW21" i="2"/>
  <c r="AW20" i="2"/>
  <c r="AW17" i="2"/>
  <c r="AW14" i="2"/>
  <c r="AW11" i="2"/>
  <c r="AW10" i="2"/>
  <c r="AW9" i="2"/>
  <c r="AW6" i="2"/>
  <c r="AW5" i="2"/>
  <c r="BM26" i="2"/>
  <c r="CJ15" i="2" l="1"/>
  <c r="CJ47" i="2"/>
  <c r="CJ54" i="2" s="1"/>
  <c r="BA23" i="2"/>
  <c r="BE23" i="2"/>
  <c r="AW7" i="2"/>
  <c r="AW12" i="2" s="1"/>
  <c r="AW15" i="2" s="1"/>
  <c r="AW18" i="2" s="1"/>
  <c r="AW23" i="2"/>
  <c r="BA7" i="2"/>
  <c r="BA12" i="2" s="1"/>
  <c r="BA15" i="2" s="1"/>
  <c r="BA18" i="2" s="1"/>
  <c r="BA24" i="2" s="1"/>
  <c r="BA27" i="2" s="1"/>
  <c r="BA31" i="2" s="1"/>
  <c r="BE7" i="2"/>
  <c r="BE12" i="2" s="1"/>
  <c r="BE15" i="2" s="1"/>
  <c r="BE18" i="2" s="1"/>
  <c r="BE24" i="2" s="1"/>
  <c r="BE27" i="2" s="1"/>
  <c r="BE31" i="2" s="1"/>
  <c r="BI7" i="2"/>
  <c r="BI12" i="2" s="1"/>
  <c r="BI15" i="2" s="1"/>
  <c r="BI18" i="2" s="1"/>
  <c r="BI23" i="2"/>
  <c r="AK54" i="2"/>
  <c r="AG54" i="2"/>
  <c r="AC54" i="2"/>
  <c r="Y54" i="2"/>
  <c r="AM7" i="2"/>
  <c r="AM52" i="2" s="1"/>
  <c r="AL7" i="2"/>
  <c r="AK7" i="2"/>
  <c r="AK50" i="2" s="1"/>
  <c r="AI7" i="2"/>
  <c r="AI12" i="2" s="1"/>
  <c r="AI15" i="2" s="1"/>
  <c r="AH7" i="2"/>
  <c r="AH52" i="2" s="1"/>
  <c r="AG7" i="2"/>
  <c r="AG52" i="2" s="1"/>
  <c r="AE7" i="2"/>
  <c r="AE52" i="2" s="1"/>
  <c r="AD7" i="2"/>
  <c r="AD52" i="2" s="1"/>
  <c r="AC7" i="2"/>
  <c r="AC15" i="2" s="1"/>
  <c r="AA7" i="2"/>
  <c r="AA12" i="2" s="1"/>
  <c r="AA15" i="2" s="1"/>
  <c r="Z7" i="2"/>
  <c r="Z52" i="2" s="1"/>
  <c r="Y7" i="2"/>
  <c r="Y50" i="2" s="1"/>
  <c r="AN29" i="2"/>
  <c r="AN26" i="2"/>
  <c r="AN22" i="2"/>
  <c r="AN21" i="2"/>
  <c r="AN20" i="2"/>
  <c r="AN17" i="2"/>
  <c r="AN14" i="2"/>
  <c r="AN46" i="2" s="1"/>
  <c r="AN11" i="2"/>
  <c r="AN10" i="2"/>
  <c r="AN6" i="2"/>
  <c r="AN5" i="2"/>
  <c r="AJ29" i="2"/>
  <c r="AJ26" i="2"/>
  <c r="AJ22" i="2"/>
  <c r="AJ21" i="2"/>
  <c r="AJ20" i="2"/>
  <c r="AJ17" i="2"/>
  <c r="AJ14" i="2"/>
  <c r="AJ46" i="2" s="1"/>
  <c r="AJ11" i="2"/>
  <c r="AJ10" i="2"/>
  <c r="AJ6" i="2"/>
  <c r="AJ5" i="2"/>
  <c r="AF29" i="2"/>
  <c r="AF26" i="2"/>
  <c r="AF22" i="2"/>
  <c r="AF21" i="2"/>
  <c r="AF20" i="2"/>
  <c r="AF17" i="2"/>
  <c r="AF14" i="2"/>
  <c r="AF46" i="2" s="1"/>
  <c r="AF11" i="2"/>
  <c r="AF10" i="2"/>
  <c r="AF6" i="2"/>
  <c r="AF5" i="2"/>
  <c r="AB29" i="2"/>
  <c r="AB26" i="2"/>
  <c r="AB22" i="2"/>
  <c r="AB21" i="2"/>
  <c r="AB20" i="2"/>
  <c r="AB17" i="2"/>
  <c r="AB14" i="2"/>
  <c r="AB46" i="2" s="1"/>
  <c r="AB11" i="2"/>
  <c r="AB10" i="2"/>
  <c r="AB6" i="2"/>
  <c r="AB5" i="2"/>
  <c r="R7" i="2"/>
  <c r="Q7" i="2"/>
  <c r="P7" i="2"/>
  <c r="AL9" i="2"/>
  <c r="AN9" i="2" s="1"/>
  <c r="AH9" i="2"/>
  <c r="AD9" i="2"/>
  <c r="Z9" i="2"/>
  <c r="Z12" i="2" s="1"/>
  <c r="Z15" i="2" s="1"/>
  <c r="CJ18" i="2" l="1"/>
  <c r="CJ24" i="2" s="1"/>
  <c r="CJ27" i="2" s="1"/>
  <c r="CJ45" i="2"/>
  <c r="CJ53" i="2" s="1"/>
  <c r="AJ7" i="2"/>
  <c r="AJ50" i="2" s="1"/>
  <c r="AN7" i="2"/>
  <c r="AN50" i="2" s="1"/>
  <c r="AB9" i="2"/>
  <c r="AD12" i="2"/>
  <c r="AD15" i="2" s="1"/>
  <c r="AD18" i="2" s="1"/>
  <c r="AB7" i="2"/>
  <c r="AF7" i="2"/>
  <c r="AF52" i="2" s="1"/>
  <c r="AH12" i="2"/>
  <c r="AH15" i="2" s="1"/>
  <c r="AH18" i="2" s="1"/>
  <c r="AN23" i="2"/>
  <c r="Y15" i="2"/>
  <c r="Y18" i="2" s="1"/>
  <c r="AC52" i="2"/>
  <c r="Y52" i="2"/>
  <c r="AJ9" i="2"/>
  <c r="AL12" i="2"/>
  <c r="AL15" i="2" s="1"/>
  <c r="AL18" i="2" s="1"/>
  <c r="AK52" i="2"/>
  <c r="BI24" i="2"/>
  <c r="BI27" i="2" s="1"/>
  <c r="BI31" i="2" s="1"/>
  <c r="AW24" i="2"/>
  <c r="AW27" i="2" s="1"/>
  <c r="AW31" i="2" s="1"/>
  <c r="AI18" i="2"/>
  <c r="AI53" i="2"/>
  <c r="Z18" i="2"/>
  <c r="Z53" i="2"/>
  <c r="AA53" i="2"/>
  <c r="AA18" i="2"/>
  <c r="AC18" i="2"/>
  <c r="AC53" i="2"/>
  <c r="AF9" i="2"/>
  <c r="AB23" i="2"/>
  <c r="AF23" i="2"/>
  <c r="AJ23" i="2"/>
  <c r="AE12" i="2"/>
  <c r="AE15" i="2" s="1"/>
  <c r="AM12" i="2"/>
  <c r="AM15" i="2" s="1"/>
  <c r="AK15" i="2"/>
  <c r="AL52" i="2"/>
  <c r="AG15" i="2"/>
  <c r="AA52" i="2"/>
  <c r="AC50" i="2"/>
  <c r="AG50" i="2"/>
  <c r="AI52" i="2"/>
  <c r="AB52" i="2"/>
  <c r="P54" i="2"/>
  <c r="R52" i="2"/>
  <c r="Q52" i="2"/>
  <c r="P52" i="2"/>
  <c r="P50" i="2"/>
  <c r="L54" i="2"/>
  <c r="H54" i="2"/>
  <c r="D54" i="2"/>
  <c r="P15" i="2"/>
  <c r="P53" i="2" s="1"/>
  <c r="R12" i="2"/>
  <c r="R15" i="2" s="1"/>
  <c r="N7" i="2"/>
  <c r="N52" i="2" s="1"/>
  <c r="M7" i="2"/>
  <c r="M52" i="2" s="1"/>
  <c r="L7" i="2"/>
  <c r="L50" i="2" s="1"/>
  <c r="J7" i="2"/>
  <c r="J52" i="2" s="1"/>
  <c r="I7" i="2"/>
  <c r="I52" i="2" s="1"/>
  <c r="H7" i="2"/>
  <c r="H50" i="2" s="1"/>
  <c r="F7" i="2"/>
  <c r="F52" i="2" s="1"/>
  <c r="E7" i="2"/>
  <c r="D7" i="2"/>
  <c r="D50" i="2" s="1"/>
  <c r="S29" i="2"/>
  <c r="S26" i="2"/>
  <c r="S22" i="2"/>
  <c r="S21" i="2"/>
  <c r="S20" i="2"/>
  <c r="S17" i="2"/>
  <c r="S14" i="2"/>
  <c r="S46" i="2" s="1"/>
  <c r="S11" i="2"/>
  <c r="S10" i="2"/>
  <c r="S6" i="2"/>
  <c r="S5" i="2"/>
  <c r="O29" i="2"/>
  <c r="O26" i="2"/>
  <c r="O22" i="2"/>
  <c r="O21" i="2"/>
  <c r="O20" i="2"/>
  <c r="O17" i="2"/>
  <c r="O14" i="2"/>
  <c r="O46" i="2" s="1"/>
  <c r="O11" i="2"/>
  <c r="O10" i="2"/>
  <c r="O6" i="2"/>
  <c r="O5" i="2"/>
  <c r="K29" i="2"/>
  <c r="K26" i="2"/>
  <c r="K22" i="2"/>
  <c r="K21" i="2"/>
  <c r="K20" i="2"/>
  <c r="K17" i="2"/>
  <c r="K14" i="2"/>
  <c r="K46" i="2" s="1"/>
  <c r="K11" i="2"/>
  <c r="K10" i="2"/>
  <c r="K6" i="2"/>
  <c r="K5" i="2"/>
  <c r="G29" i="2"/>
  <c r="G26" i="2"/>
  <c r="G22" i="2"/>
  <c r="G21" i="2"/>
  <c r="G20" i="2"/>
  <c r="G17" i="2"/>
  <c r="G14" i="2"/>
  <c r="G46" i="2" s="1"/>
  <c r="G11" i="2"/>
  <c r="G10" i="2"/>
  <c r="G6" i="2"/>
  <c r="G5" i="2"/>
  <c r="Q9" i="2"/>
  <c r="Q12" i="2" s="1"/>
  <c r="Q15" i="2" s="1"/>
  <c r="M9" i="2"/>
  <c r="I9" i="2"/>
  <c r="K9" i="2" s="1"/>
  <c r="E9" i="2"/>
  <c r="G9" i="2" s="1"/>
  <c r="AJ52" i="2" l="1"/>
  <c r="AJ12" i="2"/>
  <c r="AJ54" i="2" s="1"/>
  <c r="CJ31" i="2"/>
  <c r="AN52" i="2"/>
  <c r="AN12" i="2"/>
  <c r="M12" i="2"/>
  <c r="M15" i="2" s="1"/>
  <c r="M53" i="2" s="1"/>
  <c r="S7" i="2"/>
  <c r="S52" i="2" s="1"/>
  <c r="AB12" i="2"/>
  <c r="AB54" i="2" s="1"/>
  <c r="O7" i="2"/>
  <c r="O50" i="2" s="1"/>
  <c r="Y53" i="2"/>
  <c r="AD53" i="2"/>
  <c r="O23" i="2"/>
  <c r="AB50" i="2"/>
  <c r="K7" i="2"/>
  <c r="K52" i="2" s="1"/>
  <c r="AL53" i="2"/>
  <c r="AF12" i="2"/>
  <c r="AF54" i="2" s="1"/>
  <c r="AF50" i="2"/>
  <c r="AH53" i="2"/>
  <c r="G7" i="2"/>
  <c r="G52" i="2" s="1"/>
  <c r="K23" i="2"/>
  <c r="E12" i="2"/>
  <c r="E15" i="2" s="1"/>
  <c r="E18" i="2" s="1"/>
  <c r="J12" i="2"/>
  <c r="J15" i="2" s="1"/>
  <c r="J18" i="2" s="1"/>
  <c r="S9" i="2"/>
  <c r="S12" i="2" s="1"/>
  <c r="S23" i="2"/>
  <c r="D15" i="2"/>
  <c r="D18" i="2" s="1"/>
  <c r="M18" i="2"/>
  <c r="O9" i="2"/>
  <c r="G23" i="2"/>
  <c r="I12" i="2"/>
  <c r="I15" i="2" s="1"/>
  <c r="N12" i="2"/>
  <c r="N15" i="2" s="1"/>
  <c r="D52" i="2"/>
  <c r="H52" i="2"/>
  <c r="L52" i="2"/>
  <c r="AE53" i="2"/>
  <c r="AE18" i="2"/>
  <c r="AN15" i="2"/>
  <c r="AN54" i="2"/>
  <c r="AM53" i="2"/>
  <c r="AM18" i="2"/>
  <c r="L15" i="2"/>
  <c r="E52" i="2"/>
  <c r="F12" i="2"/>
  <c r="F15" i="2" s="1"/>
  <c r="H15" i="2"/>
  <c r="AJ15" i="2"/>
  <c r="AG18" i="2"/>
  <c r="AG53" i="2"/>
  <c r="AK18" i="2"/>
  <c r="AK53" i="2"/>
  <c r="Q53" i="2"/>
  <c r="Q18" i="2"/>
  <c r="R18" i="2"/>
  <c r="R53" i="2"/>
  <c r="P18" i="2"/>
  <c r="G12" i="2" l="1"/>
  <c r="S50" i="2"/>
  <c r="AB15" i="2"/>
  <c r="AB53" i="2" s="1"/>
  <c r="AF15" i="2"/>
  <c r="AF18" i="2" s="1"/>
  <c r="AF24" i="2" s="1"/>
  <c r="AF27" i="2" s="1"/>
  <c r="AF31" i="2" s="1"/>
  <c r="O12" i="2"/>
  <c r="O15" i="2" s="1"/>
  <c r="E53" i="2"/>
  <c r="O52" i="2"/>
  <c r="K12" i="2"/>
  <c r="K54" i="2" s="1"/>
  <c r="J53" i="2"/>
  <c r="K50" i="2"/>
  <c r="G50" i="2"/>
  <c r="D53" i="2"/>
  <c r="O54" i="2"/>
  <c r="L18" i="2"/>
  <c r="L53" i="2"/>
  <c r="S15" i="2"/>
  <c r="S54" i="2"/>
  <c r="AN18" i="2"/>
  <c r="AN24" i="2" s="1"/>
  <c r="AN27" i="2" s="1"/>
  <c r="AN31" i="2" s="1"/>
  <c r="AN53" i="2"/>
  <c r="AN45" i="2"/>
  <c r="AN47" i="2" s="1"/>
  <c r="N53" i="2"/>
  <c r="N18" i="2"/>
  <c r="G15" i="2"/>
  <c r="G54" i="2"/>
  <c r="AJ18" i="2"/>
  <c r="AJ24" i="2" s="1"/>
  <c r="AJ27" i="2" s="1"/>
  <c r="AJ31" i="2" s="1"/>
  <c r="AJ53" i="2"/>
  <c r="AJ45" i="2"/>
  <c r="AJ47" i="2" s="1"/>
  <c r="F53" i="2"/>
  <c r="F18" i="2"/>
  <c r="I53" i="2"/>
  <c r="I18" i="2"/>
  <c r="H53" i="2"/>
  <c r="H18" i="2"/>
  <c r="AB18" i="2" l="1"/>
  <c r="AB24" i="2" s="1"/>
  <c r="AB27" i="2" s="1"/>
  <c r="AB31" i="2" s="1"/>
  <c r="K15" i="2"/>
  <c r="K18" i="2" s="1"/>
  <c r="K24" i="2" s="1"/>
  <c r="K27" i="2" s="1"/>
  <c r="K31" i="2" s="1"/>
  <c r="AB45" i="2"/>
  <c r="AB47" i="2" s="1"/>
  <c r="AF45" i="2"/>
  <c r="AF47" i="2" s="1"/>
  <c r="AF53" i="2"/>
  <c r="S18" i="2"/>
  <c r="S24" i="2" s="1"/>
  <c r="S27" i="2" s="1"/>
  <c r="S31" i="2" s="1"/>
  <c r="S45" i="2"/>
  <c r="S47" i="2" s="1"/>
  <c r="S53" i="2"/>
  <c r="O18" i="2"/>
  <c r="O24" i="2" s="1"/>
  <c r="O27" i="2" s="1"/>
  <c r="O31" i="2" s="1"/>
  <c r="O53" i="2"/>
  <c r="O45" i="2"/>
  <c r="O47" i="2" s="1"/>
  <c r="G18" i="2"/>
  <c r="G24" i="2" s="1"/>
  <c r="G27" i="2" s="1"/>
  <c r="G31" i="2" s="1"/>
  <c r="G45" i="2"/>
  <c r="G47" i="2" s="1"/>
  <c r="G53" i="2"/>
  <c r="K45" i="2" l="1"/>
  <c r="K47" i="2" s="1"/>
  <c r="K53" i="2"/>
  <c r="BK9" i="2"/>
  <c r="CE54" i="2" l="1"/>
  <c r="CG53" i="2"/>
  <c r="CF53" i="2"/>
  <c r="CE53" i="2"/>
  <c r="CE50" i="2"/>
  <c r="CH50" i="2"/>
  <c r="CH29" i="2"/>
  <c r="CH26" i="2"/>
  <c r="CH22" i="2"/>
  <c r="CH21" i="2"/>
  <c r="CH20" i="2"/>
  <c r="CH17" i="2"/>
  <c r="CH14" i="2"/>
  <c r="CH11" i="2"/>
  <c r="CH10" i="2"/>
  <c r="CH9" i="2"/>
  <c r="CH6" i="2"/>
  <c r="CH5" i="2"/>
  <c r="CG7" i="2"/>
  <c r="CG52" i="2" s="1"/>
  <c r="CF7" i="2"/>
  <c r="CF52" i="2" s="1"/>
  <c r="CE7" i="2"/>
  <c r="CE52" i="2" s="1"/>
  <c r="BJ54" i="2"/>
  <c r="BL53" i="2"/>
  <c r="BK53" i="2"/>
  <c r="BJ53" i="2"/>
  <c r="BM29" i="2"/>
  <c r="BM22" i="2"/>
  <c r="BM21" i="2"/>
  <c r="BM20" i="2"/>
  <c r="BM17" i="2"/>
  <c r="BM14" i="2"/>
  <c r="BM46" i="2" s="1"/>
  <c r="BM11" i="2"/>
  <c r="BM10" i="2"/>
  <c r="BM9" i="2"/>
  <c r="BM6" i="2"/>
  <c r="BM5" i="2"/>
  <c r="BL7" i="2"/>
  <c r="BL52" i="2" s="1"/>
  <c r="BK7" i="2"/>
  <c r="BK52" i="2" s="1"/>
  <c r="BJ7" i="2"/>
  <c r="BJ50" i="2" s="1"/>
  <c r="AO54" i="2"/>
  <c r="AR29" i="2"/>
  <c r="AR26" i="2"/>
  <c r="AR22" i="2"/>
  <c r="AR21" i="2"/>
  <c r="AR20" i="2"/>
  <c r="AR17" i="2"/>
  <c r="AR14" i="2"/>
  <c r="AR46" i="2" s="1"/>
  <c r="AR11" i="2"/>
  <c r="AR10" i="2"/>
  <c r="AR6" i="2"/>
  <c r="AR5" i="2"/>
  <c r="AQ7" i="2"/>
  <c r="AQ12" i="2" s="1"/>
  <c r="AQ15" i="2" s="1"/>
  <c r="AQ18" i="2" s="1"/>
  <c r="AP7" i="2"/>
  <c r="AP52" i="2" s="1"/>
  <c r="AO7" i="2"/>
  <c r="AO15" i="2" s="1"/>
  <c r="AO18" i="2" s="1"/>
  <c r="AP9" i="2"/>
  <c r="AR9" i="2" s="1"/>
  <c r="T54" i="2"/>
  <c r="W29" i="2"/>
  <c r="W26" i="2"/>
  <c r="W22" i="2"/>
  <c r="W21" i="2"/>
  <c r="W20" i="2"/>
  <c r="W17" i="2"/>
  <c r="W14" i="2"/>
  <c r="W46" i="2" s="1"/>
  <c r="W11" i="2"/>
  <c r="W10" i="2"/>
  <c r="W6" i="2"/>
  <c r="W5" i="2"/>
  <c r="V7" i="2"/>
  <c r="V12" i="2" s="1"/>
  <c r="V15" i="2" s="1"/>
  <c r="V18" i="2" s="1"/>
  <c r="U7" i="2"/>
  <c r="T7" i="2"/>
  <c r="T15" i="2" s="1"/>
  <c r="T18" i="2" s="1"/>
  <c r="U9" i="2"/>
  <c r="W9" i="2" s="1"/>
  <c r="AO52" i="2" l="1"/>
  <c r="U12" i="2"/>
  <c r="U15" i="2" s="1"/>
  <c r="U18" i="2" s="1"/>
  <c r="W7" i="2"/>
  <c r="W52" i="2" s="1"/>
  <c r="T50" i="2"/>
  <c r="AR7" i="2"/>
  <c r="AR52" i="2" s="1"/>
  <c r="AQ52" i="2"/>
  <c r="AO53" i="2"/>
  <c r="BJ52" i="2"/>
  <c r="V52" i="2"/>
  <c r="T53" i="2"/>
  <c r="V53" i="2"/>
  <c r="T52" i="2"/>
  <c r="AO50" i="2"/>
  <c r="AQ53" i="2"/>
  <c r="BM23" i="2"/>
  <c r="W23" i="2"/>
  <c r="BM7" i="2"/>
  <c r="CH23" i="2"/>
  <c r="AP12" i="2"/>
  <c r="AP15" i="2" s="1"/>
  <c r="CH7" i="2"/>
  <c r="U52" i="2"/>
  <c r="U53" i="2"/>
  <c r="AR23" i="2"/>
  <c r="CH46" i="2"/>
  <c r="W12" i="2" l="1"/>
  <c r="W15" i="2" s="1"/>
  <c r="AR50" i="2"/>
  <c r="W50" i="2"/>
  <c r="AR12" i="2"/>
  <c r="AP18" i="2"/>
  <c r="AP53" i="2"/>
  <c r="BM12" i="2"/>
  <c r="BM52" i="2"/>
  <c r="BM50" i="2"/>
  <c r="CH12" i="2"/>
  <c r="CH52" i="2"/>
  <c r="W54" i="2"/>
  <c r="CA29" i="2"/>
  <c r="CD29" i="2" s="1"/>
  <c r="CA26" i="2"/>
  <c r="CD26" i="2" s="1"/>
  <c r="CC23" i="2"/>
  <c r="CB23" i="2"/>
  <c r="CA22" i="2"/>
  <c r="CD22" i="2" s="1"/>
  <c r="CA21" i="2"/>
  <c r="CD21" i="2" s="1"/>
  <c r="CA20" i="2"/>
  <c r="CD20" i="2" s="1"/>
  <c r="CA17" i="2"/>
  <c r="CD17" i="2" s="1"/>
  <c r="CC14" i="2"/>
  <c r="CD14" i="2" s="1"/>
  <c r="CC11" i="2"/>
  <c r="CB11" i="2"/>
  <c r="CA11" i="2"/>
  <c r="CC10" i="2"/>
  <c r="CB10" i="2"/>
  <c r="CA10" i="2"/>
  <c r="CC9" i="2"/>
  <c r="CB9" i="2"/>
  <c r="CA9" i="2"/>
  <c r="CC7" i="2"/>
  <c r="CB6" i="2"/>
  <c r="CB7" i="2" s="1"/>
  <c r="CA6" i="2"/>
  <c r="CA5" i="2"/>
  <c r="CD5" i="2" s="1"/>
  <c r="AR15" i="2" l="1"/>
  <c r="AR54" i="2"/>
  <c r="CC12" i="2"/>
  <c r="CC15" i="2" s="1"/>
  <c r="CC18" i="2" s="1"/>
  <c r="CC24" i="2" s="1"/>
  <c r="CC27" i="2" s="1"/>
  <c r="CC31" i="2" s="1"/>
  <c r="CD10" i="2"/>
  <c r="CA7" i="2"/>
  <c r="CA15" i="2" s="1"/>
  <c r="CA18" i="2" s="1"/>
  <c r="CB12" i="2"/>
  <c r="CB15" i="2" s="1"/>
  <c r="CB18" i="2" s="1"/>
  <c r="CB24" i="2" s="1"/>
  <c r="CB27" i="2" s="1"/>
  <c r="W18" i="2"/>
  <c r="W24" i="2" s="1"/>
  <c r="W27" i="2" s="1"/>
  <c r="W31" i="2" s="1"/>
  <c r="W45" i="2"/>
  <c r="W47" i="2" s="1"/>
  <c r="W53" i="2"/>
  <c r="CD9" i="2"/>
  <c r="CH15" i="2"/>
  <c r="CH54" i="2"/>
  <c r="CD23" i="2"/>
  <c r="CD11" i="2"/>
  <c r="BM15" i="2"/>
  <c r="BM54" i="2"/>
  <c r="CA23" i="2"/>
  <c r="CD6" i="2"/>
  <c r="CD7" i="2" s="1"/>
  <c r="AR18" i="2" l="1"/>
  <c r="AR24" i="2" s="1"/>
  <c r="AR27" i="2" s="1"/>
  <c r="AR31" i="2" s="1"/>
  <c r="AR53" i="2"/>
  <c r="AR45" i="2"/>
  <c r="AR47" i="2" s="1"/>
  <c r="BM18" i="2"/>
  <c r="BM24" i="2" s="1"/>
  <c r="BM27" i="2" s="1"/>
  <c r="BM31" i="2" s="1"/>
  <c r="BM45" i="2"/>
  <c r="BM47" i="2" s="1"/>
  <c r="BM53" i="2"/>
  <c r="CH18" i="2"/>
  <c r="CH24" i="2" s="1"/>
  <c r="CH27" i="2" s="1"/>
  <c r="CH31" i="2" s="1"/>
  <c r="CH45" i="2"/>
  <c r="CH47" i="2" s="1"/>
  <c r="CH53" i="2"/>
  <c r="CD12" i="2"/>
  <c r="CD15" i="2" s="1"/>
  <c r="CD52" i="2"/>
  <c r="CA24" i="2"/>
  <c r="CA27" i="2" s="1"/>
  <c r="BV50" i="2"/>
  <c r="BS50" i="2"/>
  <c r="BZ50" i="2"/>
  <c r="BW50" i="2"/>
  <c r="CD50" i="2"/>
  <c r="CA50" i="2"/>
  <c r="W2" i="9"/>
  <c r="X2" i="9" s="1"/>
  <c r="Y2" i="9" s="1"/>
  <c r="Z2" i="9" s="1"/>
  <c r="Q2" i="9"/>
  <c r="R2" i="9" s="1"/>
  <c r="S2" i="9" s="1"/>
  <c r="T2" i="9" s="1"/>
  <c r="K2" i="9"/>
  <c r="L2" i="9" s="1"/>
  <c r="M2" i="9" s="1"/>
  <c r="N2" i="9" s="1"/>
  <c r="E2" i="9"/>
  <c r="F2" i="9" s="1"/>
  <c r="G2" i="9" s="1"/>
  <c r="H2" i="9" s="1"/>
  <c r="W2" i="7"/>
  <c r="X2" i="7" s="1"/>
  <c r="Y2" i="7" s="1"/>
  <c r="Z2" i="7" s="1"/>
  <c r="Q2" i="7"/>
  <c r="R2" i="7" s="1"/>
  <c r="S2" i="7" s="1"/>
  <c r="T2" i="7" s="1"/>
  <c r="K2" i="7"/>
  <c r="L2" i="7" s="1"/>
  <c r="M2" i="7" s="1"/>
  <c r="N2" i="7" s="1"/>
  <c r="E2" i="7"/>
  <c r="F2" i="7" s="1"/>
  <c r="G2" i="7" s="1"/>
  <c r="H2" i="7" s="1"/>
  <c r="CA31" i="2" l="1"/>
  <c r="CA36" i="2"/>
  <c r="CA37" i="2"/>
  <c r="CD18" i="2"/>
  <c r="CD53" i="2"/>
  <c r="BS2" i="2"/>
  <c r="BW2" i="2" s="1"/>
  <c r="CA2" i="2" s="1"/>
  <c r="CE2" i="2" s="1"/>
  <c r="AX2" i="2"/>
  <c r="BB2" i="2" s="1"/>
  <c r="BF2" i="2" s="1"/>
  <c r="BJ2" i="2" s="1"/>
  <c r="AC2" i="2"/>
  <c r="AG2" i="2" s="1"/>
  <c r="AK2" i="2" s="1"/>
  <c r="AO2" i="2" s="1"/>
  <c r="H2" i="2"/>
  <c r="L2" i="2" s="1"/>
  <c r="P2" i="2" s="1"/>
  <c r="T2" i="2" s="1"/>
  <c r="CD24" i="2" l="1"/>
  <c r="CD27" i="2" s="1"/>
  <c r="S2" i="6"/>
  <c r="T2" i="6" s="1"/>
  <c r="S2" i="5"/>
  <c r="T2" i="5" s="1"/>
  <c r="CD37" i="2" l="1"/>
  <c r="CD31" i="2"/>
  <c r="CD36" i="2"/>
  <c r="L2" i="6"/>
  <c r="M2" i="6" s="1"/>
  <c r="N2" i="6" s="1"/>
  <c r="L2" i="5"/>
  <c r="M2" i="5" s="1"/>
  <c r="N2" i="5" s="1"/>
</calcChain>
</file>

<file path=xl/sharedStrings.xml><?xml version="1.0" encoding="utf-8"?>
<sst xmlns="http://schemas.openxmlformats.org/spreadsheetml/2006/main" count="801" uniqueCount="186">
  <si>
    <t>FY</t>
  </si>
  <si>
    <t>Q1</t>
  </si>
  <si>
    <t>Q2</t>
  </si>
  <si>
    <t>Q3</t>
  </si>
  <si>
    <t>Q4</t>
  </si>
  <si>
    <t>2020/21</t>
  </si>
  <si>
    <t>EBITDA</t>
  </si>
  <si>
    <t>DKK million</t>
  </si>
  <si>
    <t>Revenue</t>
  </si>
  <si>
    <t>Cost of goods sold</t>
  </si>
  <si>
    <t>Gross profit</t>
  </si>
  <si>
    <t>Other external costs</t>
  </si>
  <si>
    <t>Staff costs</t>
  </si>
  <si>
    <t>Financial income</t>
  </si>
  <si>
    <t>Financial expenses</t>
  </si>
  <si>
    <t>Net financials</t>
  </si>
  <si>
    <t>Profit before tax</t>
  </si>
  <si>
    <t>Tax on profit for the period</t>
  </si>
  <si>
    <t>Profit for the period</t>
  </si>
  <si>
    <t>Earnings per share</t>
  </si>
  <si>
    <t>Earnings per share, DKK</t>
  </si>
  <si>
    <t>Diluted earnings per share, DKK</t>
  </si>
  <si>
    <t>Goodwill</t>
  </si>
  <si>
    <t>Trademarks and trade names</t>
  </si>
  <si>
    <t>Other intangible assets</t>
  </si>
  <si>
    <t>Total Intangible assets</t>
  </si>
  <si>
    <t>Land and buildings</t>
  </si>
  <si>
    <t>Leasehold improvements</t>
  </si>
  <si>
    <t>Total property, plant and equipment</t>
  </si>
  <si>
    <t>Deferred tax</t>
  </si>
  <si>
    <t>Deposits</t>
  </si>
  <si>
    <t>Other securities and investments</t>
  </si>
  <si>
    <t>Total other non-current assets</t>
  </si>
  <si>
    <t>Total non-current assets</t>
  </si>
  <si>
    <t>Inventories</t>
  </si>
  <si>
    <t>Trade receivables</t>
  </si>
  <si>
    <t>Other receivables</t>
  </si>
  <si>
    <t>Prepayments</t>
  </si>
  <si>
    <t>Cash and cash equivalents</t>
  </si>
  <si>
    <t>Total current assets</t>
  </si>
  <si>
    <t>Total assets</t>
  </si>
  <si>
    <t>Share capital</t>
  </si>
  <si>
    <t>Translation reserve</t>
  </si>
  <si>
    <t>Treasury share reserve</t>
  </si>
  <si>
    <t>Proposed dividend</t>
  </si>
  <si>
    <t>Retained earnings</t>
  </si>
  <si>
    <t>Total equity</t>
  </si>
  <si>
    <t>Total non-current liabilities</t>
  </si>
  <si>
    <t>Current liabilities</t>
  </si>
  <si>
    <t>Prepayments from customers</t>
  </si>
  <si>
    <t>Trade payables</t>
  </si>
  <si>
    <t>Dividend</t>
  </si>
  <si>
    <t>Total current liabilities</t>
  </si>
  <si>
    <t>Total liabilities</t>
  </si>
  <si>
    <t>TOTAL EQUITY AND LIABILITIES</t>
  </si>
  <si>
    <t>Other non-cash operating items, net</t>
  </si>
  <si>
    <t>Cash generated from operations before changes in net working capital</t>
  </si>
  <si>
    <t>Changes in net working capital</t>
  </si>
  <si>
    <t>Cash generated from operations</t>
  </si>
  <si>
    <t>Interest received</t>
  </si>
  <si>
    <t>Corporation tax paid</t>
  </si>
  <si>
    <t>Cash flow from operating activities</t>
  </si>
  <si>
    <t>Acquisition of intangible assets</t>
  </si>
  <si>
    <t>Acquisition of property, plant and equipment</t>
  </si>
  <si>
    <t>Cash flow from investing activities</t>
  </si>
  <si>
    <t>Free cash flow</t>
  </si>
  <si>
    <t>Interest paid</t>
  </si>
  <si>
    <t>Paid dividend</t>
  </si>
  <si>
    <t>Cash flow from financing activities</t>
  </si>
  <si>
    <t>Net cash flow from operating, inv. and fin. activities</t>
  </si>
  <si>
    <t>Cash and cash equivalents, beginning of period</t>
  </si>
  <si>
    <t>Special items</t>
  </si>
  <si>
    <t>EBITDA before special items</t>
  </si>
  <si>
    <t>Adjusted profit after tax</t>
  </si>
  <si>
    <t>EBITDA margin</t>
  </si>
  <si>
    <t>EBITDA margin before special items</t>
  </si>
  <si>
    <t>Average number of employees</t>
  </si>
  <si>
    <t>Diluted number of shares m</t>
  </si>
  <si>
    <t>Share of profit in ass. Companies</t>
  </si>
  <si>
    <t>Assets</t>
  </si>
  <si>
    <t xml:space="preserve">Balance sheet </t>
  </si>
  <si>
    <t>Current assets</t>
  </si>
  <si>
    <t>Non-current assets</t>
  </si>
  <si>
    <t>Equity and liabilities</t>
  </si>
  <si>
    <t>Corporation tax receivable</t>
  </si>
  <si>
    <t>Amount received from former parent company</t>
  </si>
  <si>
    <t>2021/22</t>
  </si>
  <si>
    <t>Minority interests</t>
  </si>
  <si>
    <t>Acquisition of subsidiaries and operations a.o</t>
  </si>
  <si>
    <t>Corporate tax</t>
  </si>
  <si>
    <t>High End Beauty</t>
  </si>
  <si>
    <t xml:space="preserve">Mass Beauty </t>
  </si>
  <si>
    <t>Health &amp; Wellbeing</t>
  </si>
  <si>
    <t>Other</t>
  </si>
  <si>
    <t>Debt raised/repayed from credit institutions</t>
  </si>
  <si>
    <t>2022/23</t>
  </si>
  <si>
    <t>Property, plant and equipment</t>
  </si>
  <si>
    <t>Lease assets</t>
  </si>
  <si>
    <t>Cash and cash equivalents, end of the period</t>
  </si>
  <si>
    <t>Hedging reserve</t>
  </si>
  <si>
    <t>Club Matas Plus member (in thousands)</t>
  </si>
  <si>
    <t>Matas A/S' share of equity</t>
  </si>
  <si>
    <t>Disposal of investments in subsidiaries</t>
  </si>
  <si>
    <t>Repayment of lease liabilities</t>
  </si>
  <si>
    <t>2023/24</t>
  </si>
  <si>
    <t xml:space="preserve">Deferred tax </t>
  </si>
  <si>
    <t>Other comprehensive income</t>
  </si>
  <si>
    <t>Total comprehensive income</t>
  </si>
  <si>
    <t>Currency adjustments</t>
  </si>
  <si>
    <t>Other operating income and expenses, net</t>
  </si>
  <si>
    <t>Operating profit/EBIT</t>
  </si>
  <si>
    <t>Reclas.</t>
  </si>
  <si>
    <t>Spec. Items</t>
  </si>
  <si>
    <t>Other fixtures and fittings, tools and equipment</t>
  </si>
  <si>
    <t>Investments in associated</t>
  </si>
  <si>
    <t>Free cash flow excluding sale and acquisition of subsidiaries and operations</t>
  </si>
  <si>
    <t>* Q4 includes roundings to full year amounts with no decimals.</t>
  </si>
  <si>
    <t>Q4 *</t>
  </si>
  <si>
    <t>Original</t>
  </si>
  <si>
    <t>Adjusted</t>
  </si>
  <si>
    <t>Total retail revenue</t>
  </si>
  <si>
    <t>Statement of cash flows for year ended 31 March</t>
  </si>
  <si>
    <t>Statement of comprehensive income for the year ended 31 March</t>
  </si>
  <si>
    <t>Statement of financial position at 31 March</t>
  </si>
  <si>
    <t>Total revenue, Matas Group</t>
  </si>
  <si>
    <t>Wholesale</t>
  </si>
  <si>
    <t>Matas Group</t>
  </si>
  <si>
    <t>Matas</t>
  </si>
  <si>
    <t>Total revenue, Matas</t>
  </si>
  <si>
    <t>KICKS</t>
  </si>
  <si>
    <t>Total revenue, KICKS</t>
  </si>
  <si>
    <t>Matas Group is segmented in two reportable segments Matas and KICKS. Management has aggregated the operational segments Matas, Firtal, Grænn and Web Sundhed as one reportable segment due to similarities in operations.</t>
  </si>
  <si>
    <t>Revenue by category</t>
  </si>
  <si>
    <t>KICKS was acquired 31 August 2023 and is therefore included with 7 months in 2023/24.</t>
  </si>
  <si>
    <t>Revenue by channel</t>
  </si>
  <si>
    <t>Physical stores</t>
  </si>
  <si>
    <t>Online</t>
  </si>
  <si>
    <t>Like-for-like growth, Matas</t>
  </si>
  <si>
    <t>Organic growth, Matas</t>
  </si>
  <si>
    <t>Like-for-like growth, KICKS</t>
  </si>
  <si>
    <t>Gross margin, Matas</t>
  </si>
  <si>
    <t>Gross margin, KICKS</t>
  </si>
  <si>
    <t>Gross margin, Group</t>
  </si>
  <si>
    <t>Revenue growth, Group</t>
  </si>
  <si>
    <t>Number of transactions (in millions), Group</t>
  </si>
  <si>
    <t>Number of transactions (in millions), Matas</t>
  </si>
  <si>
    <t>Number of transactions (in millions), KICKS</t>
  </si>
  <si>
    <r>
      <t xml:space="preserve">Average basket size (in </t>
    </r>
    <r>
      <rPr>
        <sz val="9"/>
        <color rgb="FFFF0000"/>
        <rFont val="Calibri"/>
        <family val="2"/>
        <scheme val="minor"/>
      </rPr>
      <t>SEK</t>
    </r>
    <r>
      <rPr>
        <sz val="9"/>
        <rFont val="Calibri"/>
        <family val="2"/>
        <scheme val="minor"/>
      </rPr>
      <t>), KICKS</t>
    </r>
  </si>
  <si>
    <t>Average basket size (in DKK), Group</t>
  </si>
  <si>
    <t>Average basket size (in DKK), Matas</t>
  </si>
  <si>
    <t>Club members Matas (in millions)</t>
  </si>
  <si>
    <t>Club members KICKS (in millions)</t>
  </si>
  <si>
    <t>Club members Group (in millions)</t>
  </si>
  <si>
    <t>Stores, Matas</t>
  </si>
  <si>
    <t>Stores, KICKS</t>
  </si>
  <si>
    <t>Stores, Group</t>
  </si>
  <si>
    <t>Average number of shares m</t>
  </si>
  <si>
    <t>Like-for-like growth, Group</t>
  </si>
  <si>
    <t>Matas  Group incl. KICKS proforma</t>
  </si>
  <si>
    <t>MATAS GROUP</t>
  </si>
  <si>
    <t>FY *</t>
  </si>
  <si>
    <t>* The DKK 20 million adjustment on COGS regarding special items is a non-recurring effect resulting from National Tax Tribunal's decision in the Club Matas VAT case.</t>
  </si>
  <si>
    <t>Q3 *</t>
  </si>
  <si>
    <t>2024/25</t>
  </si>
  <si>
    <t>Depreciation, amortisation and impairment</t>
  </si>
  <si>
    <t>Currency neutral growth, KICKS</t>
  </si>
  <si>
    <t>Share of profit or loss after tax of associates</t>
  </si>
  <si>
    <t>Other financing activities</t>
  </si>
  <si>
    <t>Proforma</t>
  </si>
  <si>
    <t>Proforma Group</t>
  </si>
  <si>
    <t>Software *</t>
  </si>
  <si>
    <t>Plant in progress **</t>
  </si>
  <si>
    <t>*) Software used to be part of other intangible assets, now shown separately.</t>
  </si>
  <si>
    <t>**) Plant in progress used to be part of land and buildings, now shown separately.</t>
  </si>
  <si>
    <t>Leased liabilities, non-current</t>
  </si>
  <si>
    <t>Provisions, non-current</t>
  </si>
  <si>
    <t>Credit institutions, non-current</t>
  </si>
  <si>
    <t>Other payables, non-current</t>
  </si>
  <si>
    <t>Credit institutions, current</t>
  </si>
  <si>
    <t>Leased liabilities, current</t>
  </si>
  <si>
    <t>Provisions, current ***</t>
  </si>
  <si>
    <t>Other payables, current</t>
  </si>
  <si>
    <t>Proforma KICKS April, May June</t>
  </si>
  <si>
    <t>Proforma KICKS July And August</t>
  </si>
  <si>
    <t>Acquisition of treasury shares</t>
  </si>
  <si>
    <t>***) Provisions, current used to be part of other payables, now shown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</si>
</sst>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
    <numFmt numFmtId="168" formatCode="_ * #,##0.00_ ;_ * \-#,##0.00_ ;_ * &quot;-&quot;??_ ;_ @_ "/>
    <numFmt numFmtId="169" formatCode="_ * #,##0.0_ ;_ * \-#,##0.0_ ;_ * &quot;-&quot;??_ ;_ @_ "/>
    <numFmt numFmtId="170" formatCode="_-* #,##0.0\ _k_r_._-;\-* #,##0.0\ _k_r_._-;_-* &quot;-&quot;?\ _k_r_._-;_-@_-"/>
    <numFmt numFmtId="171" formatCode="#,##0.0000"/>
  </numFmts>
  <fonts count="1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scheme val="minor"/>
    </font>
    <font>
      <b/>
      <sz val="12"/>
      <name val="Calibri"/>
      <family val="2"/>
      <scheme val="minor"/>
    </font>
    <font>
      <sz val="9"/>
      <color rgb="FFFF0000"/>
      <name val="Calibri"/>
      <family val="2"/>
      <scheme val="minor"/>
    </font>
    <font>
      <sz val="8"/>
      <name val="Calibri"/>
      <family val="2"/>
      <scheme val="minor"/>
    </font>
    <font>
      <b/>
      <sz val="9"/>
      <color theme="1"/>
      <name val="Calibri"/>
      <family val="2"/>
      <scheme val="minor"/>
    </font>
    <font>
      <b/>
      <sz val="12"/>
      <color rgb="FFFF0000"/>
      <name val="Calibri"/>
      <family val="2"/>
      <scheme val="minor"/>
    </font>
    <font>
      <sz val="11"/>
      <color rgb="FFFF0000"/>
      <name val="Calibri"/>
      <family val="2"/>
      <scheme val="minor"/>
    </font>
    <font>
      <sz val="26"/>
      <name val="Calibri"/>
      <family val="2"/>
      <scheme val="minor"/>
    </font>
    <font>
      <b/>
      <sz val="11"/>
      <name val="Calibri"/>
      <family val="2"/>
      <scheme val="minor"/>
    </font>
    <font>
      <sz val="1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right/>
      <top/>
      <bottom style="hair">
        <color auto="1"/>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4">
    <xf numFmtId="0" fontId="0" fillId="0" borderId="0"/>
    <xf numFmtId="168" fontId="1" fillId="0" borderId="0" applyFont="0" applyFill="0" applyBorder="0" applyAlignment="0" applyProtection="0"/>
    <xf numFmtId="9" fontId="1" fillId="0" borderId="0" applyFont="0" applyFill="0" applyBorder="0" applyAlignment="0" applyProtection="0"/>
    <xf numFmtId="37" fontId="14" fillId="0" borderId="0"/>
  </cellStyleXfs>
  <cellXfs count="184">
    <xf numFmtId="0" fontId="0" fillId="0" borderId="0" xfId="0"/>
    <xf numFmtId="0" fontId="3" fillId="0" borderId="0" xfId="0" applyFont="1" applyFill="1"/>
    <xf numFmtId="0" fontId="5" fillId="0" borderId="0" xfId="0" applyFont="1" applyFill="1"/>
    <xf numFmtId="164" fontId="4" fillId="0" borderId="0" xfId="2" applyNumberFormat="1" applyFont="1" applyFill="1"/>
    <xf numFmtId="165" fontId="3" fillId="0" borderId="0" xfId="0" applyNumberFormat="1" applyFont="1" applyFill="1"/>
    <xf numFmtId="167" fontId="3" fillId="0" borderId="0" xfId="0" applyNumberFormat="1" applyFont="1" applyFill="1"/>
    <xf numFmtId="0" fontId="3" fillId="0" borderId="1" xfId="0" applyFont="1" applyFill="1" applyBorder="1"/>
    <xf numFmtId="165" fontId="3" fillId="0" borderId="1" xfId="0" applyNumberFormat="1" applyFont="1" applyFill="1" applyBorder="1"/>
    <xf numFmtId="0" fontId="4" fillId="0" borderId="0" xfId="0" applyFont="1" applyFill="1"/>
    <xf numFmtId="4" fontId="3" fillId="0" borderId="0" xfId="0" applyNumberFormat="1" applyFont="1" applyFill="1"/>
    <xf numFmtId="164" fontId="3" fillId="0" borderId="0" xfId="0" applyNumberFormat="1" applyFont="1" applyFill="1"/>
    <xf numFmtId="164" fontId="3" fillId="0" borderId="0" xfId="0" applyNumberFormat="1" applyFont="1" applyFill="1" applyAlignment="1">
      <alignment horizontal="right"/>
    </xf>
    <xf numFmtId="165" fontId="3" fillId="0" borderId="0" xfId="0" applyNumberFormat="1" applyFont="1" applyFill="1" applyAlignment="1">
      <alignment horizontal="right"/>
    </xf>
    <xf numFmtId="4" fontId="3" fillId="0" borderId="0" xfId="0" applyNumberFormat="1" applyFont="1" applyFill="1" applyAlignment="1">
      <alignment horizontal="right"/>
    </xf>
    <xf numFmtId="0" fontId="3" fillId="0" borderId="2" xfId="0" applyFont="1" applyFill="1" applyBorder="1"/>
    <xf numFmtId="0" fontId="3" fillId="0" borderId="0" xfId="0" applyFont="1" applyFill="1" applyAlignment="1">
      <alignment horizontal="right"/>
    </xf>
    <xf numFmtId="0" fontId="3" fillId="0" borderId="0" xfId="0" applyFont="1" applyFill="1" applyAlignment="1">
      <alignment horizontal="left"/>
    </xf>
    <xf numFmtId="169" fontId="3" fillId="0" borderId="0" xfId="1" applyNumberFormat="1" applyFont="1" applyFill="1"/>
    <xf numFmtId="168" fontId="3" fillId="0" borderId="0" xfId="1" applyFont="1" applyFill="1"/>
    <xf numFmtId="165" fontId="3" fillId="0" borderId="1" xfId="0" applyNumberFormat="1" applyFont="1" applyFill="1" applyBorder="1" applyAlignment="1">
      <alignment horizontal="right"/>
    </xf>
    <xf numFmtId="169" fontId="3" fillId="0" borderId="0" xfId="1" applyNumberFormat="1" applyFont="1" applyFill="1" applyAlignment="1">
      <alignment horizontal="right"/>
    </xf>
    <xf numFmtId="164" fontId="3" fillId="0" borderId="0" xfId="2" applyNumberFormat="1" applyFont="1" applyFill="1" applyAlignment="1">
      <alignment horizontal="right"/>
    </xf>
    <xf numFmtId="10" fontId="3" fillId="0" borderId="0" xfId="2" applyNumberFormat="1" applyFont="1" applyFill="1" applyAlignment="1">
      <alignment horizontal="right"/>
    </xf>
    <xf numFmtId="0" fontId="4" fillId="0" borderId="2" xfId="0" applyFont="1" applyFill="1" applyBorder="1"/>
    <xf numFmtId="165" fontId="3" fillId="0" borderId="2" xfId="0" applyNumberFormat="1" applyFont="1" applyFill="1" applyBorder="1" applyAlignment="1">
      <alignment horizontal="right"/>
    </xf>
    <xf numFmtId="167" fontId="3" fillId="0" borderId="2" xfId="0" applyNumberFormat="1" applyFont="1" applyFill="1" applyBorder="1" applyAlignment="1">
      <alignment horizontal="right"/>
    </xf>
    <xf numFmtId="170" fontId="3" fillId="0" borderId="0" xfId="0" applyNumberFormat="1" applyFont="1" applyFill="1"/>
    <xf numFmtId="167" fontId="3" fillId="0" borderId="1" xfId="0" applyNumberFormat="1" applyFont="1" applyFill="1" applyBorder="1" applyAlignment="1">
      <alignment horizontal="right"/>
    </xf>
    <xf numFmtId="166" fontId="3" fillId="0" borderId="0" xfId="0" applyNumberFormat="1" applyFont="1" applyFill="1" applyAlignment="1">
      <alignment horizontal="right"/>
    </xf>
    <xf numFmtId="166" fontId="3" fillId="0" borderId="1" xfId="0" applyNumberFormat="1" applyFont="1" applyFill="1" applyBorder="1" applyAlignment="1">
      <alignment horizontal="right"/>
    </xf>
    <xf numFmtId="166" fontId="3" fillId="0" borderId="0" xfId="0" applyNumberFormat="1" applyFont="1" applyFill="1"/>
    <xf numFmtId="164" fontId="3" fillId="0" borderId="1" xfId="0" applyNumberFormat="1" applyFont="1" applyFill="1" applyBorder="1" applyAlignment="1">
      <alignment horizontal="right"/>
    </xf>
    <xf numFmtId="10" fontId="3" fillId="0" borderId="0" xfId="0" applyNumberFormat="1" applyFont="1" applyFill="1"/>
    <xf numFmtId="0" fontId="6" fillId="2" borderId="0" xfId="0" applyFont="1" applyFill="1"/>
    <xf numFmtId="0" fontId="6" fillId="2" borderId="0" xfId="0" applyFont="1" applyFill="1" applyAlignment="1">
      <alignment horizontal="right"/>
    </xf>
    <xf numFmtId="0" fontId="2" fillId="0" borderId="0" xfId="0" applyFont="1" applyFill="1"/>
    <xf numFmtId="165" fontId="7" fillId="0" borderId="0" xfId="0" applyNumberFormat="1" applyFont="1" applyFill="1" applyAlignment="1">
      <alignment horizontal="right"/>
    </xf>
    <xf numFmtId="165" fontId="7" fillId="0" borderId="0" xfId="0" applyNumberFormat="1" applyFont="1" applyFill="1"/>
    <xf numFmtId="169" fontId="7" fillId="0" borderId="0" xfId="1" applyNumberFormat="1" applyFont="1" applyFill="1" applyAlignment="1">
      <alignment horizontal="right"/>
    </xf>
    <xf numFmtId="166" fontId="7" fillId="0" borderId="0" xfId="0" applyNumberFormat="1" applyFont="1" applyFill="1" applyAlignment="1">
      <alignment horizontal="right"/>
    </xf>
    <xf numFmtId="165" fontId="3" fillId="0" borderId="0" xfId="0" applyNumberFormat="1" applyFont="1" applyFill="1" applyBorder="1" applyAlignment="1">
      <alignment horizontal="right"/>
    </xf>
    <xf numFmtId="165" fontId="5" fillId="0" borderId="0" xfId="0" applyNumberFormat="1" applyFont="1" applyFill="1"/>
    <xf numFmtId="164" fontId="5" fillId="0" borderId="0" xfId="2" applyNumberFormat="1" applyFont="1" applyFill="1"/>
    <xf numFmtId="165" fontId="2" fillId="0" borderId="0" xfId="0" applyNumberFormat="1" applyFont="1" applyFill="1" applyAlignment="1">
      <alignment horizontal="right"/>
    </xf>
    <xf numFmtId="166" fontId="4" fillId="0" borderId="0" xfId="0" applyNumberFormat="1" applyFont="1" applyFill="1" applyAlignment="1">
      <alignment horizontal="right"/>
    </xf>
    <xf numFmtId="166" fontId="4" fillId="0" borderId="0" xfId="0" applyNumberFormat="1" applyFont="1" applyFill="1"/>
    <xf numFmtId="165" fontId="4" fillId="0" borderId="0" xfId="0" applyNumberFormat="1" applyFont="1" applyFill="1"/>
    <xf numFmtId="166" fontId="4" fillId="0" borderId="2" xfId="0" applyNumberFormat="1" applyFont="1" applyFill="1" applyBorder="1"/>
    <xf numFmtId="164" fontId="3" fillId="0" borderId="0" xfId="2" applyNumberFormat="1" applyFont="1" applyFill="1"/>
    <xf numFmtId="166" fontId="3" fillId="0" borderId="1" xfId="0" applyNumberFormat="1" applyFont="1" applyFill="1" applyBorder="1"/>
    <xf numFmtId="165" fontId="3" fillId="0" borderId="1" xfId="0" applyNumberFormat="1" applyFont="1" applyFill="1" applyBorder="1" applyAlignment="1">
      <alignment horizontal="left"/>
    </xf>
    <xf numFmtId="0" fontId="3" fillId="0" borderId="0" xfId="0" applyFont="1" applyFill="1" applyBorder="1"/>
    <xf numFmtId="0" fontId="5" fillId="0" borderId="0" xfId="0" applyFont="1" applyFill="1" applyBorder="1"/>
    <xf numFmtId="4" fontId="3" fillId="0" borderId="0" xfId="0" applyNumberFormat="1" applyFont="1" applyFill="1" applyBorder="1" applyAlignment="1">
      <alignment horizontal="right"/>
    </xf>
    <xf numFmtId="4" fontId="3" fillId="0" borderId="0" xfId="0" applyNumberFormat="1" applyFont="1" applyFill="1" applyBorder="1"/>
    <xf numFmtId="165" fontId="3" fillId="0" borderId="0" xfId="0" applyNumberFormat="1" applyFont="1" applyFill="1" applyBorder="1"/>
    <xf numFmtId="3" fontId="3" fillId="0" borderId="2" xfId="0" applyNumberFormat="1" applyFont="1" applyFill="1" applyBorder="1" applyAlignment="1">
      <alignment horizontal="right"/>
    </xf>
    <xf numFmtId="3" fontId="3" fillId="0" borderId="2" xfId="0" applyNumberFormat="1" applyFont="1" applyFill="1" applyBorder="1"/>
    <xf numFmtId="3" fontId="3" fillId="0" borderId="0" xfId="0" applyNumberFormat="1" applyFont="1" applyFill="1" applyBorder="1" applyAlignment="1">
      <alignment horizontal="right"/>
    </xf>
    <xf numFmtId="3" fontId="3" fillId="0" borderId="0" xfId="0" applyNumberFormat="1" applyFont="1" applyFill="1" applyBorder="1"/>
    <xf numFmtId="0" fontId="5" fillId="0" borderId="0" xfId="0" applyFont="1" applyFill="1" applyAlignment="1">
      <alignment wrapText="1"/>
    </xf>
    <xf numFmtId="2" fontId="3" fillId="0" borderId="0" xfId="0" applyNumberFormat="1" applyFont="1" applyFill="1" applyAlignment="1">
      <alignment horizontal="right"/>
    </xf>
    <xf numFmtId="2" fontId="5" fillId="0" borderId="0" xfId="0" applyNumberFormat="1" applyFont="1" applyFill="1"/>
    <xf numFmtId="2" fontId="3" fillId="0" borderId="0" xfId="0" applyNumberFormat="1" applyFont="1" applyFill="1"/>
    <xf numFmtId="2" fontId="2" fillId="0" borderId="0" xfId="0" applyNumberFormat="1" applyFont="1" applyFill="1"/>
    <xf numFmtId="165" fontId="2" fillId="0" borderId="0" xfId="0" applyNumberFormat="1" applyFont="1" applyFill="1"/>
    <xf numFmtId="2" fontId="2" fillId="0" borderId="0" xfId="0" applyNumberFormat="1" applyFont="1" applyFill="1" applyAlignment="1">
      <alignment horizontal="right"/>
    </xf>
    <xf numFmtId="166" fontId="2" fillId="0" borderId="0" xfId="0" applyNumberFormat="1" applyFont="1" applyFill="1" applyAlignment="1">
      <alignment horizontal="right"/>
    </xf>
    <xf numFmtId="164" fontId="3" fillId="0" borderId="0" xfId="0" applyNumberFormat="1" applyFont="1" applyFill="1" applyBorder="1"/>
    <xf numFmtId="165" fontId="7" fillId="0" borderId="0" xfId="0" applyNumberFormat="1" applyFont="1" applyFill="1" applyBorder="1"/>
    <xf numFmtId="0" fontId="7" fillId="0" borderId="0" xfId="0" applyFont="1" applyFill="1"/>
    <xf numFmtId="0" fontId="10" fillId="2" borderId="0" xfId="0" applyFont="1" applyFill="1"/>
    <xf numFmtId="0" fontId="10" fillId="2" borderId="0" xfId="0" applyFont="1" applyFill="1" applyAlignment="1">
      <alignment horizontal="right"/>
    </xf>
    <xf numFmtId="0" fontId="7" fillId="0" borderId="0" xfId="0" applyFont="1" applyFill="1" applyAlignment="1">
      <alignment horizontal="right"/>
    </xf>
    <xf numFmtId="165" fontId="5" fillId="0" borderId="0" xfId="2" applyNumberFormat="1" applyFont="1" applyFill="1"/>
    <xf numFmtId="165" fontId="3" fillId="0" borderId="0" xfId="0" applyNumberFormat="1" applyFont="1" applyAlignment="1">
      <alignment horizontal="right"/>
    </xf>
    <xf numFmtId="0" fontId="11" fillId="0" borderId="0" xfId="0" applyFont="1" applyFill="1"/>
    <xf numFmtId="0" fontId="5" fillId="0" borderId="1" xfId="0" applyFont="1" applyFill="1" applyBorder="1"/>
    <xf numFmtId="0" fontId="3" fillId="0" borderId="0" xfId="0" applyFont="1" applyFill="1" applyAlignment="1">
      <alignment horizontal="center"/>
    </xf>
    <xf numFmtId="165" fontId="5" fillId="0" borderId="1" xfId="0" applyNumberFormat="1" applyFont="1" applyFill="1" applyBorder="1"/>
    <xf numFmtId="0" fontId="6" fillId="0" borderId="0" xfId="0" applyFont="1" applyFill="1" applyAlignment="1">
      <alignment horizontal="right"/>
    </xf>
    <xf numFmtId="0" fontId="6" fillId="0" borderId="0" xfId="0" applyFont="1" applyFill="1"/>
    <xf numFmtId="3" fontId="3" fillId="0" borderId="0" xfId="0" applyNumberFormat="1" applyFont="1" applyFill="1"/>
    <xf numFmtId="3" fontId="5" fillId="0" borderId="0" xfId="0" applyNumberFormat="1" applyFont="1" applyFill="1"/>
    <xf numFmtId="3" fontId="3" fillId="0" borderId="0" xfId="1" applyNumberFormat="1" applyFont="1" applyFill="1"/>
    <xf numFmtId="3" fontId="5" fillId="0" borderId="0" xfId="2" applyNumberFormat="1" applyFont="1" applyFill="1"/>
    <xf numFmtId="165" fontId="6" fillId="2" borderId="0" xfId="0" applyNumberFormat="1" applyFont="1" applyFill="1" applyAlignment="1">
      <alignment horizontal="right"/>
    </xf>
    <xf numFmtId="165" fontId="4" fillId="0" borderId="0" xfId="0" applyNumberFormat="1" applyFont="1" applyFill="1" applyAlignment="1">
      <alignment horizontal="right"/>
    </xf>
    <xf numFmtId="165" fontId="4" fillId="0" borderId="2" xfId="0" applyNumberFormat="1" applyFont="1" applyFill="1" applyBorder="1"/>
    <xf numFmtId="166" fontId="3"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166" fontId="4" fillId="0" borderId="0" xfId="0" applyNumberFormat="1" applyFont="1" applyFill="1" applyBorder="1"/>
    <xf numFmtId="166" fontId="7" fillId="0" borderId="0" xfId="0" applyNumberFormat="1" applyFont="1" applyFill="1" applyBorder="1" applyAlignment="1">
      <alignment horizontal="right"/>
    </xf>
    <xf numFmtId="0" fontId="12" fillId="0" borderId="0" xfId="0" applyFont="1" applyFill="1" applyAlignment="1">
      <alignment wrapText="1"/>
    </xf>
    <xf numFmtId="0" fontId="6" fillId="2" borderId="0" xfId="0" applyFont="1" applyFill="1" applyAlignment="1">
      <alignment wrapText="1"/>
    </xf>
    <xf numFmtId="0" fontId="9" fillId="0" borderId="0" xfId="0" applyFont="1" applyFill="1"/>
    <xf numFmtId="0" fontId="4" fillId="2" borderId="0" xfId="0" applyFont="1" applyFill="1"/>
    <xf numFmtId="0" fontId="5" fillId="2" borderId="0" xfId="0" applyFont="1" applyFill="1"/>
    <xf numFmtId="165" fontId="3" fillId="2" borderId="0" xfId="0" applyNumberFormat="1" applyFont="1" applyFill="1"/>
    <xf numFmtId="165" fontId="5" fillId="2" borderId="0" xfId="0" applyNumberFormat="1" applyFont="1" applyFill="1"/>
    <xf numFmtId="165" fontId="7" fillId="2" borderId="0" xfId="0" applyNumberFormat="1" applyFont="1" applyFill="1"/>
    <xf numFmtId="0" fontId="4" fillId="3" borderId="0" xfId="0" applyFont="1" applyFill="1"/>
    <xf numFmtId="0" fontId="5" fillId="3" borderId="0" xfId="0" applyFont="1" applyFill="1"/>
    <xf numFmtId="165" fontId="3" fillId="3" borderId="0" xfId="0" applyNumberFormat="1" applyFont="1" applyFill="1"/>
    <xf numFmtId="165" fontId="5" fillId="3" borderId="0" xfId="0" applyNumberFormat="1" applyFont="1" applyFill="1"/>
    <xf numFmtId="165" fontId="7" fillId="3" borderId="0" xfId="0" applyNumberFormat="1" applyFont="1" applyFill="1"/>
    <xf numFmtId="0" fontId="3" fillId="0" borderId="0" xfId="0" applyFont="1" applyFill="1" applyAlignment="1">
      <alignment wrapText="1"/>
    </xf>
    <xf numFmtId="0" fontId="4" fillId="0" borderId="4" xfId="0" applyFont="1" applyFill="1" applyBorder="1"/>
    <xf numFmtId="0" fontId="5" fillId="0" borderId="4" xfId="0" applyFont="1" applyFill="1" applyBorder="1"/>
    <xf numFmtId="165" fontId="3" fillId="0" borderId="4" xfId="0" applyNumberFormat="1" applyFont="1" applyFill="1" applyBorder="1"/>
    <xf numFmtId="165" fontId="13" fillId="0" borderId="0" xfId="0" applyNumberFormat="1" applyFont="1" applyFill="1"/>
    <xf numFmtId="165" fontId="9" fillId="0" borderId="0" xfId="0" applyNumberFormat="1" applyFont="1" applyFill="1" applyAlignment="1">
      <alignment horizontal="right"/>
    </xf>
    <xf numFmtId="165" fontId="9" fillId="0" borderId="0" xfId="0" applyNumberFormat="1" applyFont="1" applyFill="1"/>
    <xf numFmtId="3" fontId="3" fillId="0" borderId="0" xfId="0" applyNumberFormat="1" applyFont="1" applyFill="1" applyAlignment="1">
      <alignment horizontal="right"/>
    </xf>
    <xf numFmtId="0" fontId="13" fillId="0" borderId="0" xfId="0" applyFont="1" applyFill="1"/>
    <xf numFmtId="166" fontId="9" fillId="0" borderId="0" xfId="0" applyNumberFormat="1" applyFont="1" applyFill="1" applyAlignment="1">
      <alignment horizontal="right"/>
    </xf>
    <xf numFmtId="164" fontId="13" fillId="0" borderId="0" xfId="2" applyNumberFormat="1" applyFont="1" applyFill="1"/>
    <xf numFmtId="165" fontId="13" fillId="0" borderId="0" xfId="2" applyNumberFormat="1" applyFont="1" applyFill="1"/>
    <xf numFmtId="3" fontId="4" fillId="0" borderId="0" xfId="0" applyNumberFormat="1" applyFont="1" applyFill="1"/>
    <xf numFmtId="3" fontId="13" fillId="0" borderId="0" xfId="0" applyNumberFormat="1" applyFont="1" applyFill="1"/>
    <xf numFmtId="3" fontId="13" fillId="0" borderId="0" xfId="2" applyNumberFormat="1" applyFont="1" applyFill="1"/>
    <xf numFmtId="0" fontId="3" fillId="0" borderId="0" xfId="0" applyFont="1" applyFill="1" applyBorder="1" applyAlignment="1">
      <alignment horizontal="center"/>
    </xf>
    <xf numFmtId="0" fontId="6" fillId="0" borderId="0" xfId="0" applyFont="1" applyFill="1" applyBorder="1"/>
    <xf numFmtId="3" fontId="5" fillId="0" borderId="0" xfId="0" applyNumberFormat="1" applyFont="1" applyFill="1" applyBorder="1"/>
    <xf numFmtId="165" fontId="5" fillId="0" borderId="0" xfId="0" applyNumberFormat="1" applyFont="1" applyFill="1" applyBorder="1"/>
    <xf numFmtId="165" fontId="13" fillId="0" borderId="0" xfId="0" applyNumberFormat="1" applyFont="1" applyFill="1" applyBorder="1"/>
    <xf numFmtId="2" fontId="5" fillId="0" borderId="0" xfId="0" applyNumberFormat="1" applyFont="1" applyFill="1" applyBorder="1"/>
    <xf numFmtId="0" fontId="13" fillId="0" borderId="0" xfId="0" applyFont="1" applyFill="1" applyBorder="1"/>
    <xf numFmtId="3" fontId="13" fillId="0" borderId="0" xfId="0" applyNumberFormat="1" applyFont="1" applyFill="1" applyBorder="1"/>
    <xf numFmtId="171" fontId="7" fillId="0" borderId="0" xfId="0" applyNumberFormat="1" applyFont="1" applyFill="1"/>
    <xf numFmtId="0" fontId="5" fillId="0" borderId="0" xfId="0" applyFont="1"/>
    <xf numFmtId="0" fontId="6" fillId="3" borderId="0" xfId="0" applyFont="1" applyFill="1" applyAlignment="1">
      <alignment horizontal="center"/>
    </xf>
    <xf numFmtId="0" fontId="6" fillId="2" borderId="0" xfId="0" applyFont="1" applyFill="1" applyAlignment="1">
      <alignment horizontal="center"/>
    </xf>
    <xf numFmtId="0" fontId="3" fillId="0" borderId="0" xfId="0" applyFont="1" applyFill="1" applyBorder="1" applyAlignment="1">
      <alignment vertical="top" wrapText="1"/>
    </xf>
    <xf numFmtId="0" fontId="3" fillId="0" borderId="3" xfId="0" applyFont="1" applyFill="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3" fontId="7" fillId="0" borderId="0" xfId="0" applyNumberFormat="1" applyFont="1" applyFill="1"/>
    <xf numFmtId="3" fontId="3" fillId="0" borderId="1" xfId="0" applyNumberFormat="1" applyFont="1" applyFill="1" applyBorder="1"/>
    <xf numFmtId="3" fontId="7" fillId="2" borderId="0" xfId="0" applyNumberFormat="1" applyFont="1" applyFill="1"/>
    <xf numFmtId="3" fontId="3" fillId="2" borderId="0" xfId="0" applyNumberFormat="1" applyFont="1" applyFill="1"/>
    <xf numFmtId="3" fontId="7" fillId="3" borderId="0" xfId="0" applyNumberFormat="1" applyFont="1" applyFill="1"/>
    <xf numFmtId="3" fontId="3" fillId="3" borderId="0" xfId="0" applyNumberFormat="1" applyFont="1" applyFill="1"/>
    <xf numFmtId="3" fontId="3" fillId="0" borderId="4" xfId="0" applyNumberFormat="1" applyFont="1" applyFill="1" applyBorder="1"/>
    <xf numFmtId="3" fontId="7" fillId="0" borderId="0" xfId="0" applyNumberFormat="1" applyFont="1" applyFill="1" applyAlignment="1">
      <alignment horizontal="right"/>
    </xf>
    <xf numFmtId="3" fontId="7" fillId="0" borderId="0" xfId="1" applyNumberFormat="1" applyFont="1" applyFill="1" applyAlignment="1">
      <alignment horizontal="right"/>
    </xf>
    <xf numFmtId="3" fontId="10" fillId="2" borderId="0" xfId="0" applyNumberFormat="1" applyFont="1" applyFill="1"/>
    <xf numFmtId="3" fontId="10" fillId="2" borderId="0" xfId="0" applyNumberFormat="1" applyFont="1" applyFill="1" applyAlignment="1">
      <alignment horizontal="right"/>
    </xf>
    <xf numFmtId="3" fontId="3" fillId="0" borderId="1" xfId="0" applyNumberFormat="1" applyFont="1" applyFill="1" applyBorder="1" applyAlignment="1">
      <alignment horizontal="right"/>
    </xf>
    <xf numFmtId="3" fontId="3" fillId="0" borderId="0" xfId="0" applyNumberFormat="1" applyFont="1" applyAlignment="1">
      <alignment horizontal="right"/>
    </xf>
    <xf numFmtId="4" fontId="7" fillId="0" borderId="0" xfId="0" applyNumberFormat="1" applyFont="1" applyFill="1"/>
    <xf numFmtId="4" fontId="5" fillId="0" borderId="0" xfId="0" applyNumberFormat="1" applyFont="1" applyFill="1"/>
    <xf numFmtId="164" fontId="7" fillId="0" borderId="0" xfId="2" applyNumberFormat="1" applyFont="1" applyFill="1"/>
    <xf numFmtId="3" fontId="10" fillId="0" borderId="0" xfId="0" applyNumberFormat="1" applyFont="1" applyFill="1"/>
    <xf numFmtId="3" fontId="10" fillId="0" borderId="0" xfId="0" applyNumberFormat="1" applyFont="1" applyFill="1" applyAlignment="1">
      <alignment horizontal="right"/>
    </xf>
    <xf numFmtId="3" fontId="4" fillId="0" borderId="0" xfId="0" applyNumberFormat="1" applyFont="1" applyFill="1" applyAlignment="1">
      <alignment horizontal="right"/>
    </xf>
    <xf numFmtId="3" fontId="4" fillId="0" borderId="2" xfId="0" applyNumberFormat="1" applyFont="1" applyFill="1" applyBorder="1"/>
    <xf numFmtId="1" fontId="4" fillId="0" borderId="0" xfId="0" applyNumberFormat="1" applyFont="1" applyFill="1" applyAlignment="1">
      <alignment horizontal="right"/>
    </xf>
    <xf numFmtId="1" fontId="4" fillId="0" borderId="0" xfId="0" applyNumberFormat="1" applyFont="1" applyFill="1"/>
    <xf numFmtId="1" fontId="7" fillId="0" borderId="0" xfId="0" applyNumberFormat="1" applyFont="1" applyFill="1" applyAlignment="1">
      <alignment horizontal="right"/>
    </xf>
    <xf numFmtId="1" fontId="4" fillId="0" borderId="2" xfId="0" applyNumberFormat="1" applyFont="1" applyFill="1" applyBorder="1"/>
    <xf numFmtId="1" fontId="3" fillId="0" borderId="0" xfId="0" applyNumberFormat="1" applyFont="1" applyFill="1" applyAlignment="1">
      <alignment horizontal="right"/>
    </xf>
    <xf numFmtId="1" fontId="3" fillId="0" borderId="1" xfId="0" applyNumberFormat="1" applyFont="1" applyFill="1" applyBorder="1" applyAlignment="1">
      <alignment horizontal="right"/>
    </xf>
    <xf numFmtId="1" fontId="3" fillId="0" borderId="0" xfId="0" applyNumberFormat="1" applyFont="1" applyFill="1" applyBorder="1" applyAlignment="1">
      <alignment horizontal="right"/>
    </xf>
    <xf numFmtId="0" fontId="3" fillId="0" borderId="0" xfId="0" applyFont="1" applyFill="1" applyAlignment="1">
      <alignment horizontal="center" wrapText="1"/>
    </xf>
    <xf numFmtId="9" fontId="7" fillId="0" borderId="0" xfId="2" applyNumberFormat="1" applyFont="1" applyFill="1"/>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3" fillId="0" borderId="3" xfId="0" applyFont="1" applyFill="1" applyBorder="1" applyAlignment="1">
      <alignment wrapText="1"/>
    </xf>
    <xf numFmtId="165" fontId="3" fillId="0" borderId="0" xfId="0" applyNumberFormat="1" applyFont="1"/>
    <xf numFmtId="165" fontId="3" fillId="0" borderId="1" xfId="0" applyNumberFormat="1" applyFont="1" applyBorder="1"/>
    <xf numFmtId="0" fontId="6" fillId="4" borderId="0" xfId="0" applyFont="1" applyFill="1" applyAlignment="1">
      <alignment horizontal="center"/>
    </xf>
    <xf numFmtId="1" fontId="3" fillId="0" borderId="0" xfId="0" applyNumberFormat="1" applyFont="1" applyFill="1"/>
    <xf numFmtId="0" fontId="3" fillId="0" borderId="0" xfId="2" applyNumberFormat="1" applyFont="1" applyFill="1"/>
    <xf numFmtId="0" fontId="3" fillId="0" borderId="1" xfId="2" applyNumberFormat="1" applyFont="1" applyFill="1" applyBorder="1"/>
    <xf numFmtId="9" fontId="5" fillId="0" borderId="0" xfId="2" applyFont="1" applyFill="1"/>
    <xf numFmtId="0" fontId="5" fillId="0" borderId="0" xfId="0" applyFont="1" applyFill="1" applyAlignment="1">
      <alignment horizontal="right"/>
    </xf>
    <xf numFmtId="164" fontId="11" fillId="0" borderId="0" xfId="2" applyNumberFormat="1" applyFont="1" applyFill="1"/>
    <xf numFmtId="0" fontId="3" fillId="0" borderId="3" xfId="0" applyFont="1" applyFill="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0" fillId="0" borderId="3" xfId="0" applyBorder="1" applyAlignment="1">
      <alignment wrapText="1"/>
    </xf>
  </cellXfs>
  <cellStyles count="4">
    <cellStyle name="Komma" xfId="1" builtinId="3"/>
    <cellStyle name="Normal" xfId="0" builtinId="0"/>
    <cellStyle name="Normal 14" xfId="3" xr:uid="{2B64BA0E-15CD-4F46-8DCE-639D17B7B36A}"/>
    <cellStyle name="Pro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4D5-78A6-4E6E-8C43-EDAA656CEE09}">
  <sheetPr>
    <pageSetUpPr fitToPage="1"/>
  </sheetPr>
  <dimension ref="B1:CN74"/>
  <sheetViews>
    <sheetView showGridLines="0" zoomScaleNormal="100" workbookViewId="0">
      <pane xSplit="3" ySplit="3" topLeftCell="BW4" activePane="bottomRight" state="frozen"/>
      <selection pane="topRight" activeCell="D1" sqref="D1"/>
      <selection pane="bottomLeft" activeCell="A4" sqref="A4"/>
      <selection pane="bottomRight" activeCell="CL5" sqref="CL5"/>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0" width="9.140625" style="2" customWidth="1" outlineLevel="1"/>
    <col min="71" max="73" width="9.140625" style="2" customWidth="1" outlineLevel="2"/>
    <col min="74" max="74" width="9.140625" style="2" customWidth="1" outlineLevel="1"/>
    <col min="75" max="77" width="9.140625" style="2" customWidth="1" outlineLevel="2"/>
    <col min="78" max="78" width="9.140625" style="2" customWidth="1" outlineLevel="1"/>
    <col min="79" max="81" width="9.140625" style="76" customWidth="1" outlineLevel="2"/>
    <col min="82" max="82" width="9.140625" style="76" customWidth="1" outlineLevel="1"/>
    <col min="83" max="85" width="9.140625" style="2" customWidth="1" outlineLevel="2"/>
    <col min="86" max="87" width="9.140625" style="2" customWidth="1"/>
    <col min="88" max="90" width="9.140625" style="2" customWidth="1" outlineLevel="2"/>
    <col min="91" max="91" width="9.140625" style="76" customWidth="1" outlineLevel="2"/>
    <col min="92" max="16384" width="9.140625" style="2"/>
  </cols>
  <sheetData>
    <row r="1" spans="2:92" ht="99.75" customHeight="1" x14ac:dyDescent="0.5">
      <c r="B1" s="93" t="s">
        <v>159</v>
      </c>
      <c r="D1" s="78" t="s">
        <v>118</v>
      </c>
      <c r="E1" s="78" t="s">
        <v>111</v>
      </c>
      <c r="F1" s="78" t="s">
        <v>112</v>
      </c>
      <c r="G1" s="78" t="s">
        <v>119</v>
      </c>
      <c r="H1" s="78" t="s">
        <v>118</v>
      </c>
      <c r="I1" s="78" t="s">
        <v>111</v>
      </c>
      <c r="J1" s="78" t="s">
        <v>112</v>
      </c>
      <c r="K1" s="78" t="s">
        <v>119</v>
      </c>
      <c r="L1" s="78" t="s">
        <v>118</v>
      </c>
      <c r="M1" s="78" t="s">
        <v>111</v>
      </c>
      <c r="N1" s="78" t="s">
        <v>112</v>
      </c>
      <c r="O1" s="78" t="s">
        <v>119</v>
      </c>
      <c r="P1" s="78" t="s">
        <v>118</v>
      </c>
      <c r="Q1" s="78" t="s">
        <v>111</v>
      </c>
      <c r="R1" s="78" t="s">
        <v>112</v>
      </c>
      <c r="S1" s="78" t="s">
        <v>119</v>
      </c>
      <c r="T1" s="78" t="s">
        <v>118</v>
      </c>
      <c r="U1" s="78" t="s">
        <v>111</v>
      </c>
      <c r="V1" s="78" t="s">
        <v>112</v>
      </c>
      <c r="W1" s="78" t="s">
        <v>119</v>
      </c>
      <c r="X1" s="121"/>
      <c r="Y1" s="78" t="s">
        <v>118</v>
      </c>
      <c r="Z1" s="78" t="s">
        <v>111</v>
      </c>
      <c r="AA1" s="78" t="s">
        <v>112</v>
      </c>
      <c r="AB1" s="78" t="s">
        <v>119</v>
      </c>
      <c r="AC1" s="78" t="s">
        <v>118</v>
      </c>
      <c r="AD1" s="78" t="s">
        <v>111</v>
      </c>
      <c r="AE1" s="78" t="s">
        <v>112</v>
      </c>
      <c r="AF1" s="78" t="s">
        <v>119</v>
      </c>
      <c r="AG1" s="78" t="s">
        <v>118</v>
      </c>
      <c r="AH1" s="78" t="s">
        <v>111</v>
      </c>
      <c r="AI1" s="78" t="s">
        <v>112</v>
      </c>
      <c r="AJ1" s="78" t="s">
        <v>119</v>
      </c>
      <c r="AK1" s="78" t="s">
        <v>118</v>
      </c>
      <c r="AL1" s="78" t="s">
        <v>111</v>
      </c>
      <c r="AM1" s="78" t="s">
        <v>112</v>
      </c>
      <c r="AN1" s="78" t="s">
        <v>119</v>
      </c>
      <c r="AO1" s="78" t="s">
        <v>118</v>
      </c>
      <c r="AP1" s="78" t="s">
        <v>111</v>
      </c>
      <c r="AQ1" s="78" t="s">
        <v>112</v>
      </c>
      <c r="AR1" s="78" t="s">
        <v>119</v>
      </c>
      <c r="AT1" s="78" t="s">
        <v>118</v>
      </c>
      <c r="AU1" s="78" t="s">
        <v>111</v>
      </c>
      <c r="AV1" s="78" t="s">
        <v>112</v>
      </c>
      <c r="AW1" s="78" t="s">
        <v>119</v>
      </c>
      <c r="AX1" s="78" t="s">
        <v>118</v>
      </c>
      <c r="AY1" s="78" t="s">
        <v>111</v>
      </c>
      <c r="AZ1" s="78" t="s">
        <v>112</v>
      </c>
      <c r="BA1" s="78" t="s">
        <v>119</v>
      </c>
      <c r="BB1" s="78" t="s">
        <v>118</v>
      </c>
      <c r="BC1" s="78" t="s">
        <v>111</v>
      </c>
      <c r="BD1" s="78" t="s">
        <v>112</v>
      </c>
      <c r="BE1" s="78" t="s">
        <v>119</v>
      </c>
      <c r="BF1" s="78" t="s">
        <v>118</v>
      </c>
      <c r="BG1" s="78" t="s">
        <v>111</v>
      </c>
      <c r="BH1" s="78" t="s">
        <v>112</v>
      </c>
      <c r="BI1" s="78" t="s">
        <v>119</v>
      </c>
      <c r="BJ1" s="78" t="s">
        <v>118</v>
      </c>
      <c r="BK1" s="78" t="s">
        <v>111</v>
      </c>
      <c r="BL1" s="78" t="s">
        <v>112</v>
      </c>
      <c r="BM1" s="78" t="s">
        <v>119</v>
      </c>
      <c r="BO1" s="78" t="s">
        <v>118</v>
      </c>
      <c r="BP1" s="78" t="s">
        <v>111</v>
      </c>
      <c r="BQ1" s="78" t="s">
        <v>112</v>
      </c>
      <c r="BR1" s="78" t="s">
        <v>119</v>
      </c>
      <c r="BS1" s="78" t="s">
        <v>118</v>
      </c>
      <c r="BT1" s="78" t="s">
        <v>111</v>
      </c>
      <c r="BU1" s="78" t="s">
        <v>112</v>
      </c>
      <c r="BV1" s="78" t="s">
        <v>119</v>
      </c>
      <c r="BW1" s="78" t="s">
        <v>118</v>
      </c>
      <c r="BX1" s="78" t="s">
        <v>111</v>
      </c>
      <c r="BY1" s="78" t="s">
        <v>112</v>
      </c>
      <c r="BZ1" s="78" t="s">
        <v>119</v>
      </c>
      <c r="CA1" s="78" t="s">
        <v>118</v>
      </c>
      <c r="CB1" s="78" t="s">
        <v>111</v>
      </c>
      <c r="CC1" s="78" t="s">
        <v>112</v>
      </c>
      <c r="CD1" s="78" t="s">
        <v>119</v>
      </c>
      <c r="CE1" s="78" t="s">
        <v>118</v>
      </c>
      <c r="CF1" s="78" t="s">
        <v>111</v>
      </c>
      <c r="CG1" s="78" t="s">
        <v>112</v>
      </c>
      <c r="CH1" s="78" t="s">
        <v>119</v>
      </c>
      <c r="CJ1" s="78"/>
      <c r="CK1" s="78"/>
      <c r="CL1" s="78"/>
      <c r="CM1" s="78"/>
      <c r="CN1" s="78"/>
    </row>
    <row r="2" spans="2:92" s="33" customFormat="1" ht="31.5" x14ac:dyDescent="0.25">
      <c r="B2" s="94" t="s">
        <v>122</v>
      </c>
      <c r="D2" s="180" t="s">
        <v>5</v>
      </c>
      <c r="E2" s="180"/>
      <c r="F2" s="180"/>
      <c r="G2" s="180"/>
      <c r="H2" s="181" t="str">
        <f>D2</f>
        <v>2020/21</v>
      </c>
      <c r="I2" s="181"/>
      <c r="J2" s="181"/>
      <c r="K2" s="181"/>
      <c r="L2" s="180" t="str">
        <f>H2</f>
        <v>2020/21</v>
      </c>
      <c r="M2" s="180"/>
      <c r="N2" s="180"/>
      <c r="O2" s="180"/>
      <c r="P2" s="181" t="str">
        <f>L2</f>
        <v>2020/21</v>
      </c>
      <c r="Q2" s="181"/>
      <c r="R2" s="181"/>
      <c r="S2" s="181"/>
      <c r="T2" s="180" t="str">
        <f>P2</f>
        <v>2020/21</v>
      </c>
      <c r="U2" s="180"/>
      <c r="V2" s="180"/>
      <c r="W2" s="180"/>
      <c r="X2" s="122"/>
      <c r="Y2" s="180" t="s">
        <v>86</v>
      </c>
      <c r="Z2" s="180"/>
      <c r="AA2" s="180"/>
      <c r="AB2" s="180"/>
      <c r="AC2" s="181" t="str">
        <f>Y2</f>
        <v>2021/22</v>
      </c>
      <c r="AD2" s="181"/>
      <c r="AE2" s="181"/>
      <c r="AF2" s="181"/>
      <c r="AG2" s="180" t="str">
        <f>AC2</f>
        <v>2021/22</v>
      </c>
      <c r="AH2" s="180"/>
      <c r="AI2" s="180"/>
      <c r="AJ2" s="180"/>
      <c r="AK2" s="181" t="str">
        <f>AG2</f>
        <v>2021/22</v>
      </c>
      <c r="AL2" s="181"/>
      <c r="AM2" s="181"/>
      <c r="AN2" s="181"/>
      <c r="AO2" s="180" t="str">
        <f>AK2</f>
        <v>2021/22</v>
      </c>
      <c r="AP2" s="180"/>
      <c r="AQ2" s="180"/>
      <c r="AR2" s="180"/>
      <c r="AS2" s="81"/>
      <c r="AT2" s="180" t="s">
        <v>95</v>
      </c>
      <c r="AU2" s="180"/>
      <c r="AV2" s="180"/>
      <c r="AW2" s="180"/>
      <c r="AX2" s="181" t="str">
        <f>AT2</f>
        <v>2022/23</v>
      </c>
      <c r="AY2" s="181"/>
      <c r="AZ2" s="181"/>
      <c r="BA2" s="181"/>
      <c r="BB2" s="180" t="str">
        <f>AX2</f>
        <v>2022/23</v>
      </c>
      <c r="BC2" s="180"/>
      <c r="BD2" s="180"/>
      <c r="BE2" s="180"/>
      <c r="BF2" s="181" t="str">
        <f>BB2</f>
        <v>2022/23</v>
      </c>
      <c r="BG2" s="181"/>
      <c r="BH2" s="181"/>
      <c r="BI2" s="181"/>
      <c r="BJ2" s="180" t="str">
        <f>BF2</f>
        <v>2022/23</v>
      </c>
      <c r="BK2" s="180"/>
      <c r="BL2" s="180"/>
      <c r="BM2" s="180"/>
      <c r="BN2" s="80"/>
      <c r="BO2" s="180" t="s">
        <v>104</v>
      </c>
      <c r="BP2" s="180"/>
      <c r="BQ2" s="180"/>
      <c r="BR2" s="180"/>
      <c r="BS2" s="181" t="str">
        <f>BO2</f>
        <v>2023/24</v>
      </c>
      <c r="BT2" s="181"/>
      <c r="BU2" s="181"/>
      <c r="BV2" s="181"/>
      <c r="BW2" s="180" t="str">
        <f>BS2</f>
        <v>2023/24</v>
      </c>
      <c r="BX2" s="180"/>
      <c r="BY2" s="180"/>
      <c r="BZ2" s="180"/>
      <c r="CA2" s="181" t="str">
        <f>BW2</f>
        <v>2023/24</v>
      </c>
      <c r="CB2" s="181"/>
      <c r="CC2" s="181"/>
      <c r="CD2" s="181"/>
      <c r="CE2" s="180" t="str">
        <f>CA2</f>
        <v>2023/24</v>
      </c>
      <c r="CF2" s="180"/>
      <c r="CG2" s="180"/>
      <c r="CH2" s="180"/>
      <c r="CI2" s="81"/>
      <c r="CJ2" s="135" t="s">
        <v>163</v>
      </c>
      <c r="CK2" s="136" t="str">
        <f>CJ2</f>
        <v>2024/25</v>
      </c>
      <c r="CL2" s="135" t="str">
        <f>CK2</f>
        <v>2024/25</v>
      </c>
      <c r="CM2" s="136" t="str">
        <f>CL2</f>
        <v>2024/25</v>
      </c>
      <c r="CN2" s="135" t="str">
        <f>CM2</f>
        <v>2024/25</v>
      </c>
    </row>
    <row r="3" spans="2:92" s="33" customFormat="1" ht="15.75" x14ac:dyDescent="0.25">
      <c r="B3" s="33" t="s">
        <v>7</v>
      </c>
      <c r="D3" s="180" t="s">
        <v>1</v>
      </c>
      <c r="E3" s="180"/>
      <c r="F3" s="180"/>
      <c r="G3" s="180"/>
      <c r="H3" s="181" t="s">
        <v>2</v>
      </c>
      <c r="I3" s="181"/>
      <c r="J3" s="181"/>
      <c r="K3" s="181"/>
      <c r="L3" s="180" t="s">
        <v>3</v>
      </c>
      <c r="M3" s="180"/>
      <c r="N3" s="180"/>
      <c r="O3" s="180"/>
      <c r="P3" s="181" t="s">
        <v>4</v>
      </c>
      <c r="Q3" s="181"/>
      <c r="R3" s="181"/>
      <c r="S3" s="181"/>
      <c r="T3" s="180" t="s">
        <v>0</v>
      </c>
      <c r="U3" s="180"/>
      <c r="V3" s="180"/>
      <c r="W3" s="180"/>
      <c r="X3" s="122"/>
      <c r="Y3" s="180" t="s">
        <v>1</v>
      </c>
      <c r="Z3" s="180"/>
      <c r="AA3" s="180"/>
      <c r="AB3" s="180"/>
      <c r="AC3" s="181" t="s">
        <v>2</v>
      </c>
      <c r="AD3" s="181"/>
      <c r="AE3" s="181"/>
      <c r="AF3" s="181"/>
      <c r="AG3" s="180" t="s">
        <v>162</v>
      </c>
      <c r="AH3" s="180"/>
      <c r="AI3" s="180"/>
      <c r="AJ3" s="180"/>
      <c r="AK3" s="181" t="s">
        <v>4</v>
      </c>
      <c r="AL3" s="181"/>
      <c r="AM3" s="181"/>
      <c r="AN3" s="181"/>
      <c r="AO3" s="180" t="s">
        <v>160</v>
      </c>
      <c r="AP3" s="180"/>
      <c r="AQ3" s="180"/>
      <c r="AR3" s="180"/>
      <c r="AS3" s="81"/>
      <c r="AT3" s="180" t="s">
        <v>1</v>
      </c>
      <c r="AU3" s="180"/>
      <c r="AV3" s="180"/>
      <c r="AW3" s="180"/>
      <c r="AX3" s="181" t="s">
        <v>2</v>
      </c>
      <c r="AY3" s="181"/>
      <c r="AZ3" s="181"/>
      <c r="BA3" s="181"/>
      <c r="BB3" s="180" t="s">
        <v>3</v>
      </c>
      <c r="BC3" s="180"/>
      <c r="BD3" s="180"/>
      <c r="BE3" s="180"/>
      <c r="BF3" s="181" t="s">
        <v>4</v>
      </c>
      <c r="BG3" s="181"/>
      <c r="BH3" s="181"/>
      <c r="BI3" s="181"/>
      <c r="BJ3" s="180" t="s">
        <v>0</v>
      </c>
      <c r="BK3" s="180"/>
      <c r="BL3" s="180"/>
      <c r="BM3" s="180"/>
      <c r="BN3" s="81"/>
      <c r="BO3" s="180" t="s">
        <v>1</v>
      </c>
      <c r="BP3" s="180"/>
      <c r="BQ3" s="180"/>
      <c r="BR3" s="180"/>
      <c r="BS3" s="181" t="s">
        <v>2</v>
      </c>
      <c r="BT3" s="181"/>
      <c r="BU3" s="181"/>
      <c r="BV3" s="181"/>
      <c r="BW3" s="180" t="s">
        <v>3</v>
      </c>
      <c r="BX3" s="180"/>
      <c r="BY3" s="180"/>
      <c r="BZ3" s="180"/>
      <c r="CA3" s="181" t="s">
        <v>117</v>
      </c>
      <c r="CB3" s="181"/>
      <c r="CC3" s="181"/>
      <c r="CD3" s="181"/>
      <c r="CE3" s="180" t="s">
        <v>0</v>
      </c>
      <c r="CF3" s="180"/>
      <c r="CG3" s="180"/>
      <c r="CH3" s="180"/>
      <c r="CI3" s="81"/>
      <c r="CJ3" s="135" t="s">
        <v>1</v>
      </c>
      <c r="CK3" s="136" t="s">
        <v>2</v>
      </c>
      <c r="CL3" s="135" t="s">
        <v>3</v>
      </c>
      <c r="CM3" s="136" t="s">
        <v>4</v>
      </c>
      <c r="CN3" s="135" t="s">
        <v>0</v>
      </c>
    </row>
    <row r="4" spans="2:92" x14ac:dyDescent="0.25">
      <c r="D4" s="3"/>
      <c r="E4" s="3"/>
      <c r="F4" s="3"/>
      <c r="G4" s="3"/>
      <c r="H4" s="3"/>
      <c r="I4" s="3"/>
      <c r="J4" s="3"/>
      <c r="K4" s="3"/>
      <c r="L4" s="3"/>
      <c r="M4" s="3"/>
      <c r="N4" s="3"/>
      <c r="O4" s="3"/>
      <c r="P4" s="3"/>
      <c r="Q4" s="3"/>
      <c r="R4" s="3"/>
      <c r="S4" s="3"/>
      <c r="T4" s="3"/>
      <c r="U4" s="3"/>
      <c r="V4" s="3"/>
      <c r="W4" s="3"/>
      <c r="Y4" s="3"/>
      <c r="Z4" s="3"/>
      <c r="AA4" s="3"/>
      <c r="AB4" s="3"/>
    </row>
    <row r="5" spans="2:92"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1285.4000000000001</v>
      </c>
      <c r="BT5" s="4"/>
      <c r="BU5" s="4"/>
      <c r="BV5" s="4">
        <v>1285.4000000000001</v>
      </c>
      <c r="BW5" s="4">
        <v>2508</v>
      </c>
      <c r="BX5" s="4"/>
      <c r="BY5" s="4"/>
      <c r="BZ5" s="4">
        <v>2508</v>
      </c>
      <c r="CA5" s="4">
        <f>CE5-BO5-BS5-BW5</f>
        <v>1757.6000000000004</v>
      </c>
      <c r="CB5" s="4"/>
      <c r="CC5" s="4"/>
      <c r="CD5" s="4">
        <f>SUM(CA5:CC5)</f>
        <v>1757.6000000000004</v>
      </c>
      <c r="CE5" s="4">
        <v>6701</v>
      </c>
      <c r="CF5" s="4"/>
      <c r="CG5" s="4"/>
      <c r="CH5" s="4">
        <f>SUM(CE5:CG5)</f>
        <v>6701</v>
      </c>
      <c r="CJ5" s="82">
        <v>1956</v>
      </c>
      <c r="CK5" s="82">
        <v>1851</v>
      </c>
      <c r="CL5" s="82">
        <v>2694</v>
      </c>
      <c r="CM5" s="82"/>
      <c r="CN5" s="82"/>
    </row>
    <row r="6" spans="2:92"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-712.8</v>
      </c>
      <c r="BT6" s="7">
        <v>23.7</v>
      </c>
      <c r="BU6" s="7"/>
      <c r="BV6" s="7">
        <v>-689.09999999999991</v>
      </c>
      <c r="BW6" s="7">
        <v>-1412.5</v>
      </c>
      <c r="BX6" s="7">
        <v>19.7</v>
      </c>
      <c r="BY6" s="7"/>
      <c r="BZ6" s="7">
        <v>-1392.8</v>
      </c>
      <c r="CA6" s="7">
        <f>CE6-BO6-BS6-BW6</f>
        <v>-934.80000000000018</v>
      </c>
      <c r="CB6" s="7">
        <f>CF6-BP6-BT6-BX6</f>
        <v>21.500000000000004</v>
      </c>
      <c r="CC6" s="7"/>
      <c r="CD6" s="7">
        <f>SUM(CA6:CC6)</f>
        <v>-913.30000000000018</v>
      </c>
      <c r="CE6" s="7">
        <v>-3704</v>
      </c>
      <c r="CF6" s="7">
        <v>81</v>
      </c>
      <c r="CG6" s="7"/>
      <c r="CH6" s="7">
        <f>SUM(CE6:CG6)</f>
        <v>-3623</v>
      </c>
      <c r="CJ6" s="138">
        <v>-1053</v>
      </c>
      <c r="CK6" s="138">
        <v>-999</v>
      </c>
      <c r="CL6" s="138">
        <v>-1449</v>
      </c>
      <c r="CM6" s="138"/>
      <c r="CN6" s="138"/>
    </row>
    <row r="7" spans="2:92"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 si="3">SUM(T5:T6)</f>
        <v>1841.2000000000003</v>
      </c>
      <c r="U7" s="4">
        <f t="shared" ref="U7" si="4">SUM(U5:U6)</f>
        <v>50.448154000000002</v>
      </c>
      <c r="V7" s="4">
        <f t="shared" ref="V7" si="5">SUM(V5:V6)</f>
        <v>0</v>
      </c>
      <c r="W7" s="4">
        <f>SUM(W5:W6)</f>
        <v>1891.6481540000004</v>
      </c>
      <c r="Y7" s="4">
        <f t="shared" ref="Y7:AA7" si="6">SUM(Y5:Y6)</f>
        <v>453.09999999999991</v>
      </c>
      <c r="Z7" s="4">
        <f t="shared" si="6"/>
        <v>14.703052</v>
      </c>
      <c r="AA7" s="4">
        <f t="shared" si="6"/>
        <v>0</v>
      </c>
      <c r="AB7" s="4">
        <f>SUM(AB5:AB6)</f>
        <v>467.80305199999987</v>
      </c>
      <c r="AC7" s="4">
        <f t="shared" ref="AC7:AE7" si="7">SUM(AC5:AC6)</f>
        <v>430.9</v>
      </c>
      <c r="AD7" s="4">
        <f t="shared" si="7"/>
        <v>13.484774</v>
      </c>
      <c r="AE7" s="4">
        <f t="shared" si="7"/>
        <v>0</v>
      </c>
      <c r="AF7" s="4">
        <f>SUM(AF5:AF6)</f>
        <v>444.38477399999999</v>
      </c>
      <c r="AG7" s="4">
        <f t="shared" ref="AG7:AI7" si="8">SUM(AG5:AG6)</f>
        <v>613.70000000000005</v>
      </c>
      <c r="AH7" s="4">
        <f t="shared" si="8"/>
        <v>14.850638999999999</v>
      </c>
      <c r="AI7" s="4">
        <f t="shared" si="8"/>
        <v>-20.333417009999998</v>
      </c>
      <c r="AJ7" s="4">
        <f>SUM(AJ5:AJ6)</f>
        <v>608.2172219900001</v>
      </c>
      <c r="AK7" s="4">
        <f t="shared" ref="AK7:AM7" si="9">SUM(AK5:AK6)</f>
        <v>468.29999999999995</v>
      </c>
      <c r="AL7" s="4">
        <f t="shared" si="9"/>
        <v>11.458254999999999</v>
      </c>
      <c r="AM7" s="4">
        <f t="shared" si="9"/>
        <v>0</v>
      </c>
      <c r="AN7" s="4">
        <f>SUM(AN5:AN6)</f>
        <v>479.75825499999996</v>
      </c>
      <c r="AO7" s="4">
        <f t="shared" ref="AO7" si="10">SUM(AO5:AO6)</f>
        <v>1966</v>
      </c>
      <c r="AP7" s="4">
        <f t="shared" ref="AP7" si="11">SUM(AP5:AP6)</f>
        <v>54.496720000000003</v>
      </c>
      <c r="AQ7" s="4">
        <f t="shared" ref="AQ7" si="12">SUM(AQ5:AQ6)</f>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 si="13">SUM(BJ5:BJ6)</f>
        <v>2014.4000000000005</v>
      </c>
      <c r="BK7" s="4">
        <f t="shared" ref="BK7" si="14">SUM(BK5:BK6)</f>
        <v>61.96828</v>
      </c>
      <c r="BL7" s="4">
        <f t="shared" ref="BL7" si="15">SUM(BL5:BL6)</f>
        <v>0</v>
      </c>
      <c r="BM7" s="4">
        <f>SUM(BM5:BM6)</f>
        <v>2076.3682800000006</v>
      </c>
      <c r="BO7" s="4">
        <v>506.1</v>
      </c>
      <c r="BP7" s="4">
        <v>16.100000000000001</v>
      </c>
      <c r="BQ7" s="4">
        <v>0</v>
      </c>
      <c r="BR7" s="4">
        <v>522.20000000000005</v>
      </c>
      <c r="BS7" s="4">
        <v>572.60000000000014</v>
      </c>
      <c r="BT7" s="4">
        <v>23.7</v>
      </c>
      <c r="BU7" s="4">
        <v>0</v>
      </c>
      <c r="BV7" s="4">
        <v>596.30000000000018</v>
      </c>
      <c r="BW7" s="4">
        <v>1095.5</v>
      </c>
      <c r="BX7" s="4">
        <v>19.7</v>
      </c>
      <c r="BY7" s="4">
        <v>0</v>
      </c>
      <c r="BZ7" s="4">
        <v>1115.2</v>
      </c>
      <c r="CA7" s="4">
        <f t="shared" ref="CA7:CD7" si="16">CA5+CA6</f>
        <v>822.80000000000018</v>
      </c>
      <c r="CB7" s="4">
        <f t="shared" si="16"/>
        <v>21.500000000000004</v>
      </c>
      <c r="CC7" s="4">
        <f t="shared" si="16"/>
        <v>0</v>
      </c>
      <c r="CD7" s="4">
        <f t="shared" si="16"/>
        <v>844.30000000000018</v>
      </c>
      <c r="CE7" s="4">
        <f t="shared" ref="CE7" si="17">SUM(CE5:CE6)</f>
        <v>2997</v>
      </c>
      <c r="CF7" s="4">
        <f t="shared" ref="CF7" si="18">SUM(CF5:CF6)</f>
        <v>81</v>
      </c>
      <c r="CG7" s="4">
        <f t="shared" ref="CG7" si="19">SUM(CG5:CG6)</f>
        <v>0</v>
      </c>
      <c r="CH7" s="4">
        <f>SUM(CH5:CH6)</f>
        <v>3078</v>
      </c>
      <c r="CJ7" s="82">
        <f t="shared" ref="CJ7:CK7" si="20">SUM(CJ5:CJ6)</f>
        <v>903</v>
      </c>
      <c r="CK7" s="82">
        <f t="shared" si="20"/>
        <v>852</v>
      </c>
      <c r="CL7" s="82">
        <f t="shared" ref="CL7" si="21">SUM(CL5:CL6)</f>
        <v>1245</v>
      </c>
      <c r="CM7" s="82"/>
      <c r="CN7" s="82"/>
    </row>
    <row r="8" spans="2:92"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37"/>
      <c r="BT8" s="1"/>
      <c r="BU8" s="48"/>
      <c r="BV8" s="48"/>
      <c r="BW8" s="37"/>
      <c r="BX8" s="1"/>
      <c r="BY8" s="1"/>
      <c r="BZ8" s="1"/>
      <c r="CA8" s="37"/>
      <c r="CB8" s="1"/>
      <c r="CC8" s="1"/>
      <c r="CD8" s="1"/>
      <c r="CE8" s="37"/>
      <c r="CF8" s="1"/>
      <c r="CG8" s="1"/>
      <c r="CH8" s="1"/>
      <c r="CJ8" s="137"/>
      <c r="CK8" s="137"/>
      <c r="CL8" s="137"/>
      <c r="CM8" s="137"/>
      <c r="CN8" s="82"/>
    </row>
    <row r="9" spans="2:92"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-152.19999999999999</v>
      </c>
      <c r="BT9" s="4">
        <v>-25</v>
      </c>
      <c r="BU9" s="4">
        <v>27.1</v>
      </c>
      <c r="BV9" s="4">
        <v>-150.1</v>
      </c>
      <c r="BW9" s="4">
        <v>-274.39999999999998</v>
      </c>
      <c r="BX9" s="4">
        <v>-22.099999999999998</v>
      </c>
      <c r="BY9" s="4">
        <v>17</v>
      </c>
      <c r="BZ9" s="4">
        <v>-279.5</v>
      </c>
      <c r="CA9" s="4">
        <f t="shared" ref="CA9:CC11" si="22">CE9-BO9-BS9-BW9</f>
        <v>-248.00000000000011</v>
      </c>
      <c r="CB9" s="4">
        <f t="shared" si="22"/>
        <v>-20.800000000000008</v>
      </c>
      <c r="CC9" s="4">
        <f t="shared" si="22"/>
        <v>13.750466999999993</v>
      </c>
      <c r="CD9" s="4">
        <f t="shared" ref="CD9:CD11" si="23">SUM(CA9:CC9)</f>
        <v>-255.04953300000014</v>
      </c>
      <c r="CE9" s="4">
        <v>-786</v>
      </c>
      <c r="CF9" s="4">
        <v>-85</v>
      </c>
      <c r="CG9" s="4">
        <v>79</v>
      </c>
      <c r="CH9" s="4">
        <f>SUM(CE9:CG9)</f>
        <v>-792</v>
      </c>
      <c r="CJ9" s="82">
        <v>-216</v>
      </c>
      <c r="CK9" s="82">
        <v>-235</v>
      </c>
      <c r="CL9" s="82">
        <v>-325</v>
      </c>
      <c r="CM9" s="82"/>
      <c r="CN9" s="82"/>
    </row>
    <row r="10" spans="2:92"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-282.3</v>
      </c>
      <c r="BT10" s="4">
        <v>-1.2</v>
      </c>
      <c r="BU10" s="4">
        <v>12.029466999999997</v>
      </c>
      <c r="BV10" s="4">
        <v>-271.47053299999999</v>
      </c>
      <c r="BW10" s="4">
        <v>-416.6</v>
      </c>
      <c r="BX10" s="4">
        <v>-3.6</v>
      </c>
      <c r="BY10" s="4">
        <v>2.6036789999999996</v>
      </c>
      <c r="BZ10" s="4">
        <v>-417.59632100000005</v>
      </c>
      <c r="CA10" s="4">
        <f t="shared" si="22"/>
        <v>-418.19999999999993</v>
      </c>
      <c r="CB10" s="4">
        <f t="shared" si="22"/>
        <v>4.8</v>
      </c>
      <c r="CC10" s="4">
        <f t="shared" si="22"/>
        <v>18.366854000000004</v>
      </c>
      <c r="CD10" s="4">
        <f t="shared" si="23"/>
        <v>-395.03314599999993</v>
      </c>
      <c r="CE10" s="4">
        <v>-1332</v>
      </c>
      <c r="CF10" s="4"/>
      <c r="CG10" s="4">
        <v>33</v>
      </c>
      <c r="CH10" s="4">
        <f>SUM(CE10:CG10)</f>
        <v>-1299</v>
      </c>
      <c r="CJ10" s="82">
        <v>-399</v>
      </c>
      <c r="CK10" s="82">
        <v>-389</v>
      </c>
      <c r="CL10" s="82">
        <v>-451</v>
      </c>
      <c r="CM10" s="82"/>
      <c r="CN10" s="82"/>
    </row>
    <row r="11" spans="2:92"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c r="BT11" s="7">
        <v>2.5</v>
      </c>
      <c r="BU11" s="7"/>
      <c r="BV11" s="7">
        <v>2.5</v>
      </c>
      <c r="BW11" s="7"/>
      <c r="BX11" s="7">
        <v>6</v>
      </c>
      <c r="BY11" s="7"/>
      <c r="BZ11" s="7">
        <v>6</v>
      </c>
      <c r="CA11" s="7">
        <f t="shared" si="22"/>
        <v>25</v>
      </c>
      <c r="CB11" s="7">
        <f t="shared" si="22"/>
        <v>-5.5</v>
      </c>
      <c r="CC11" s="7">
        <f t="shared" si="22"/>
        <v>-10</v>
      </c>
      <c r="CD11" s="7">
        <f t="shared" si="23"/>
        <v>9.5</v>
      </c>
      <c r="CE11" s="7">
        <v>25</v>
      </c>
      <c r="CF11" s="7">
        <v>4</v>
      </c>
      <c r="CG11" s="7">
        <v>-10</v>
      </c>
      <c r="CH11" s="7">
        <f>SUM(CE11:CG11)</f>
        <v>19</v>
      </c>
      <c r="CJ11" s="138">
        <v>5</v>
      </c>
      <c r="CK11" s="138">
        <v>5</v>
      </c>
      <c r="CL11" s="138">
        <v>5</v>
      </c>
      <c r="CM11" s="138"/>
      <c r="CN11" s="138"/>
    </row>
    <row r="12" spans="2:92" x14ac:dyDescent="0.25">
      <c r="B12" s="1" t="s">
        <v>72</v>
      </c>
      <c r="D12" s="4"/>
      <c r="E12" s="4">
        <f t="shared" ref="E12:F12" si="24">SUM(E7:E11)</f>
        <v>0</v>
      </c>
      <c r="F12" s="4">
        <f t="shared" si="24"/>
        <v>1.5</v>
      </c>
      <c r="G12" s="4">
        <f>SUM(G7:G11)</f>
        <v>172.79999999999993</v>
      </c>
      <c r="H12" s="4"/>
      <c r="I12" s="4">
        <f t="shared" ref="I12:J12" si="25">SUM(I7:I11)</f>
        <v>0</v>
      </c>
      <c r="J12" s="4">
        <f t="shared" si="25"/>
        <v>1.5739999999999998</v>
      </c>
      <c r="K12" s="4">
        <f>SUM(K7:K11)</f>
        <v>179.57400000000004</v>
      </c>
      <c r="L12" s="4"/>
      <c r="M12" s="4">
        <f t="shared" ref="M12:N12" si="26">SUM(M7:M11)</f>
        <v>0</v>
      </c>
      <c r="N12" s="4">
        <f t="shared" si="26"/>
        <v>0.665524</v>
      </c>
      <c r="O12" s="4">
        <f>SUM(O7:O11)</f>
        <v>292.76552400000003</v>
      </c>
      <c r="P12" s="4"/>
      <c r="Q12" s="4">
        <f t="shared" ref="Q12:R12" si="27">SUM(Q7:Q11)</f>
        <v>0</v>
      </c>
      <c r="R12" s="4">
        <f t="shared" si="27"/>
        <v>5.380185</v>
      </c>
      <c r="S12" s="4">
        <f>SUM(S7:S11)</f>
        <v>151.98018500000009</v>
      </c>
      <c r="T12" s="4"/>
      <c r="U12" s="4">
        <f t="shared" ref="U12:V12" si="28">SUM(U7:U11)</f>
        <v>0</v>
      </c>
      <c r="V12" s="4">
        <f t="shared" si="28"/>
        <v>9.1197090000000003</v>
      </c>
      <c r="W12" s="4">
        <f>SUM(W7:W11)</f>
        <v>797.11970900000051</v>
      </c>
      <c r="Y12" s="4"/>
      <c r="Z12" s="4">
        <f t="shared" ref="Z12:AA12" si="29">SUM(Z7:Z11)</f>
        <v>0</v>
      </c>
      <c r="AA12" s="4">
        <f t="shared" si="29"/>
        <v>0</v>
      </c>
      <c r="AB12" s="4">
        <f>SUM(AB7:AB11)</f>
        <v>185.69999999999985</v>
      </c>
      <c r="AC12" s="4"/>
      <c r="AD12" s="4">
        <f t="shared" ref="AD12:AE12" si="30">SUM(AD7:AD11)</f>
        <v>0</v>
      </c>
      <c r="AE12" s="4">
        <f t="shared" si="30"/>
        <v>2.6167820000000002</v>
      </c>
      <c r="AF12" s="4">
        <f>SUM(AF7:AF11)</f>
        <v>165.616782</v>
      </c>
      <c r="AG12" s="4"/>
      <c r="AH12" s="4">
        <f t="shared" ref="AH12:AI12" si="31">SUM(AH7:AH11)</f>
        <v>0</v>
      </c>
      <c r="AI12" s="4">
        <f t="shared" si="31"/>
        <v>-17.433417009999999</v>
      </c>
      <c r="AJ12" s="4">
        <f>SUM(AJ7:AJ11)</f>
        <v>283.46658299000012</v>
      </c>
      <c r="AK12" s="4"/>
      <c r="AL12" s="4">
        <f t="shared" ref="AL12:AM12" si="32">SUM(AL7:AL11)</f>
        <v>0</v>
      </c>
      <c r="AM12" s="4">
        <f t="shared" si="32"/>
        <v>7.8166350099999997</v>
      </c>
      <c r="AN12" s="4">
        <f>SUM(AN7:AN11)</f>
        <v>167.81663500999994</v>
      </c>
      <c r="AO12" s="4"/>
      <c r="AP12" s="4">
        <f t="shared" ref="AP12:AQ12" si="33">SUM(AP7:AP11)</f>
        <v>0</v>
      </c>
      <c r="AQ12" s="4">
        <f t="shared" si="33"/>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c r="BT12" s="4">
        <v>0</v>
      </c>
      <c r="BU12" s="4">
        <v>39.129466999999998</v>
      </c>
      <c r="BV12" s="4">
        <v>177.22946700000017</v>
      </c>
      <c r="BW12" s="4">
        <v>404.5</v>
      </c>
      <c r="BX12" s="4">
        <v>0</v>
      </c>
      <c r="BY12" s="4">
        <v>19.603679</v>
      </c>
      <c r="BZ12" s="4">
        <v>424.103679</v>
      </c>
      <c r="CA12" s="4"/>
      <c r="CB12" s="4">
        <f t="shared" ref="CB12:CD12" si="34">SUM(CB7:CB11)</f>
        <v>0</v>
      </c>
      <c r="CC12" s="4">
        <f t="shared" si="34"/>
        <v>22.117320999999997</v>
      </c>
      <c r="CD12" s="4">
        <f t="shared" si="34"/>
        <v>203.71732100000014</v>
      </c>
      <c r="CE12" s="4"/>
      <c r="CF12" s="4">
        <v>0</v>
      </c>
      <c r="CG12" s="4">
        <v>102</v>
      </c>
      <c r="CH12" s="4">
        <f>SUM(CH7:CH11)</f>
        <v>1006</v>
      </c>
      <c r="CJ12" s="82">
        <f t="shared" ref="CJ12:CK12" si="35">SUM(CJ7:CJ11)</f>
        <v>293</v>
      </c>
      <c r="CK12" s="82">
        <f t="shared" si="35"/>
        <v>233</v>
      </c>
      <c r="CL12" s="82">
        <f t="shared" ref="CL12" si="36">SUM(CL7:CL11)</f>
        <v>474</v>
      </c>
      <c r="CM12" s="82"/>
      <c r="CN12" s="82"/>
    </row>
    <row r="13" spans="2:92"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H13" s="4"/>
      <c r="CJ13" s="82"/>
      <c r="CK13" s="82"/>
      <c r="CL13" s="82"/>
      <c r="CM13" s="82"/>
      <c r="CN13" s="82"/>
    </row>
    <row r="14" spans="2:92"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c r="BU14" s="7">
        <v>-39.129466999999998</v>
      </c>
      <c r="BV14" s="7">
        <v>-39.129466999999998</v>
      </c>
      <c r="BW14" s="7">
        <v>0</v>
      </c>
      <c r="BX14" s="7"/>
      <c r="BY14" s="7">
        <v>-19.603679</v>
      </c>
      <c r="BZ14" s="7">
        <v>-19.603679</v>
      </c>
      <c r="CA14" s="7"/>
      <c r="CB14" s="7">
        <v>0</v>
      </c>
      <c r="CC14" s="7">
        <f>CG14-BQ14-BU14-BY14</f>
        <v>-22.117320999999997</v>
      </c>
      <c r="CD14" s="7">
        <f t="shared" ref="CD14" si="37">SUM(CA14:CC14)</f>
        <v>-22.117320999999997</v>
      </c>
      <c r="CE14" s="7"/>
      <c r="CF14" s="7"/>
      <c r="CG14" s="7">
        <v>-102</v>
      </c>
      <c r="CH14" s="7">
        <f>SUM(CE14:CG14)</f>
        <v>-102</v>
      </c>
      <c r="CJ14" s="138">
        <v>-17</v>
      </c>
      <c r="CK14" s="138">
        <v>5</v>
      </c>
      <c r="CL14" s="138">
        <v>-1</v>
      </c>
      <c r="CM14" s="138"/>
      <c r="CN14" s="138"/>
    </row>
    <row r="15" spans="2:92" x14ac:dyDescent="0.25">
      <c r="B15" s="1" t="s">
        <v>6</v>
      </c>
      <c r="D15" s="4">
        <f>SUM(D7:D11)</f>
        <v>171.29999999999993</v>
      </c>
      <c r="E15" s="4">
        <f t="shared" ref="E15:F15" si="38">SUM(E12:E14)</f>
        <v>0</v>
      </c>
      <c r="F15" s="4">
        <f t="shared" si="38"/>
        <v>0</v>
      </c>
      <c r="G15" s="4">
        <f>SUM(G12:G14)</f>
        <v>171.29999999999993</v>
      </c>
      <c r="H15" s="4">
        <f>SUM(H7:H11)</f>
        <v>178</v>
      </c>
      <c r="I15" s="4">
        <f t="shared" ref="I15:J15" si="39">SUM(I12:I14)</f>
        <v>0</v>
      </c>
      <c r="J15" s="4">
        <f t="shared" si="39"/>
        <v>0</v>
      </c>
      <c r="K15" s="4">
        <f>SUM(K12:K14)</f>
        <v>178.00000000000003</v>
      </c>
      <c r="L15" s="4">
        <f>SUM(L7:L11)</f>
        <v>292.10000000000002</v>
      </c>
      <c r="M15" s="4">
        <f t="shared" ref="M15:N15" si="40">SUM(M12:M14)</f>
        <v>0</v>
      </c>
      <c r="N15" s="4">
        <f t="shared" si="40"/>
        <v>0</v>
      </c>
      <c r="O15" s="4">
        <f>SUM(O12:O14)</f>
        <v>292.10000000000002</v>
      </c>
      <c r="P15" s="4">
        <f>SUM(P7:P11)</f>
        <v>146.60000000000005</v>
      </c>
      <c r="Q15" s="4">
        <f t="shared" ref="Q15:R15" si="41">SUM(Q12:Q14)</f>
        <v>0</v>
      </c>
      <c r="R15" s="4">
        <f t="shared" si="41"/>
        <v>0</v>
      </c>
      <c r="S15" s="4">
        <f>SUM(S12:S14)</f>
        <v>146.60000000000008</v>
      </c>
      <c r="T15" s="4">
        <f>SUM(T7:T11)</f>
        <v>788.00000000000034</v>
      </c>
      <c r="U15" s="4">
        <f t="shared" ref="U15:V15" si="42">SUM(U12:U14)</f>
        <v>0</v>
      </c>
      <c r="V15" s="4">
        <f t="shared" si="42"/>
        <v>0</v>
      </c>
      <c r="W15" s="4">
        <f>SUM(W12:W14)</f>
        <v>788.00000000000045</v>
      </c>
      <c r="Y15" s="4">
        <f>SUM(Y7:Y11)</f>
        <v>185.6999999999999</v>
      </c>
      <c r="Z15" s="4">
        <f t="shared" ref="Z15:AA15" si="43">SUM(Z12:Z14)</f>
        <v>0</v>
      </c>
      <c r="AA15" s="4">
        <f t="shared" si="43"/>
        <v>0</v>
      </c>
      <c r="AB15" s="4">
        <f>SUM(AB12:AB14)</f>
        <v>185.69999999999985</v>
      </c>
      <c r="AC15" s="4">
        <f>SUM(AC7:AC11)</f>
        <v>163</v>
      </c>
      <c r="AD15" s="4">
        <f t="shared" ref="AD15:AE15" si="44">SUM(AD12:AD14)</f>
        <v>0</v>
      </c>
      <c r="AE15" s="4">
        <f t="shared" si="44"/>
        <v>0</v>
      </c>
      <c r="AF15" s="4">
        <f>SUM(AF12:AF14)</f>
        <v>163</v>
      </c>
      <c r="AG15" s="4">
        <f>SUM(AG7:AG11)</f>
        <v>300.90000000000009</v>
      </c>
      <c r="AH15" s="4">
        <f t="shared" ref="AH15:AI15" si="45">SUM(AH12:AH14)</f>
        <v>0</v>
      </c>
      <c r="AI15" s="4">
        <f t="shared" si="45"/>
        <v>0</v>
      </c>
      <c r="AJ15" s="4">
        <f>SUM(AJ12:AJ14)</f>
        <v>300.90000000000009</v>
      </c>
      <c r="AK15" s="4">
        <f>SUM(AK7:AK11)</f>
        <v>159.99999999999991</v>
      </c>
      <c r="AL15" s="4">
        <f t="shared" ref="AL15:AM15" si="46">SUM(AL12:AL14)</f>
        <v>0</v>
      </c>
      <c r="AM15" s="4">
        <f t="shared" si="46"/>
        <v>0</v>
      </c>
      <c r="AN15" s="4">
        <f>SUM(AN12:AN14)</f>
        <v>159.99999999999994</v>
      </c>
      <c r="AO15" s="4">
        <f>SUM(AO7:AO11)</f>
        <v>809.6</v>
      </c>
      <c r="AP15" s="4">
        <f t="shared" ref="AP15:AQ15" si="47">SUM(AP12:AP14)</f>
        <v>0</v>
      </c>
      <c r="AQ15" s="4">
        <f t="shared" si="47"/>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138.10000000000014</v>
      </c>
      <c r="BT15" s="4">
        <v>0</v>
      </c>
      <c r="BU15" s="4">
        <v>0</v>
      </c>
      <c r="BV15" s="4">
        <v>138.10000000000016</v>
      </c>
      <c r="BW15" s="4">
        <v>404.5</v>
      </c>
      <c r="BX15" s="4">
        <v>0</v>
      </c>
      <c r="BY15" s="4">
        <v>0</v>
      </c>
      <c r="BZ15" s="4">
        <v>404.5</v>
      </c>
      <c r="CA15" s="4">
        <f>SUM(CA7:CA14)</f>
        <v>181.60000000000014</v>
      </c>
      <c r="CB15" s="4">
        <f t="shared" ref="CB15:CD15" si="48">SUM(CB12:CB14)</f>
        <v>0</v>
      </c>
      <c r="CC15" s="4">
        <f t="shared" si="48"/>
        <v>0</v>
      </c>
      <c r="CD15" s="4">
        <f t="shared" si="48"/>
        <v>181.60000000000014</v>
      </c>
      <c r="CE15" s="4">
        <v>904</v>
      </c>
      <c r="CF15" s="4">
        <v>0</v>
      </c>
      <c r="CG15" s="4">
        <v>0</v>
      </c>
      <c r="CH15" s="4">
        <f>SUM(CH12:CH14)</f>
        <v>904</v>
      </c>
      <c r="CJ15" s="82">
        <f>SUM(CJ12:CJ14)</f>
        <v>276</v>
      </c>
      <c r="CK15" s="82">
        <f>SUM(CK12:CK14)</f>
        <v>238</v>
      </c>
      <c r="CL15" s="82">
        <f>SUM(CL12:CL14)</f>
        <v>473</v>
      </c>
      <c r="CM15" s="82"/>
      <c r="CN15" s="82"/>
    </row>
    <row r="16" spans="2:92"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4"/>
      <c r="CB16" s="4"/>
      <c r="CC16" s="4"/>
      <c r="CD16" s="4"/>
      <c r="CE16" s="55"/>
      <c r="CF16" s="55"/>
      <c r="CG16" s="55"/>
      <c r="CH16" s="4"/>
      <c r="CJ16" s="59"/>
      <c r="CK16" s="59"/>
      <c r="CL16" s="59"/>
      <c r="CM16" s="82"/>
      <c r="CN16" s="82"/>
    </row>
    <row r="17" spans="2:92" x14ac:dyDescent="0.25">
      <c r="B17" s="6" t="s">
        <v>164</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-113.1</v>
      </c>
      <c r="BT17" s="7"/>
      <c r="BU17" s="7"/>
      <c r="BV17" s="7">
        <v>-113.1</v>
      </c>
      <c r="BW17" s="7">
        <v>-155.1</v>
      </c>
      <c r="BX17" s="7"/>
      <c r="BY17" s="7"/>
      <c r="BZ17" s="7">
        <v>-155.1</v>
      </c>
      <c r="CA17" s="7">
        <f>CE17-BO17-BS17-BW17</f>
        <v>-165.69999999999996</v>
      </c>
      <c r="CB17" s="7"/>
      <c r="CC17" s="7"/>
      <c r="CD17" s="7">
        <f t="shared" ref="CD17" si="49">SUM(CA17:CC17)</f>
        <v>-165.69999999999996</v>
      </c>
      <c r="CE17" s="7">
        <v>-525</v>
      </c>
      <c r="CF17" s="7"/>
      <c r="CG17" s="7"/>
      <c r="CH17" s="7">
        <f>SUM(CE17:CG17)</f>
        <v>-525</v>
      </c>
      <c r="CJ17" s="138">
        <v>-158</v>
      </c>
      <c r="CK17" s="138">
        <v>-157</v>
      </c>
      <c r="CL17" s="138">
        <v>-156</v>
      </c>
      <c r="CM17" s="138"/>
      <c r="CN17" s="138"/>
    </row>
    <row r="18" spans="2:92" x14ac:dyDescent="0.25">
      <c r="B18" s="8" t="s">
        <v>110</v>
      </c>
      <c r="D18" s="4">
        <f>SUM(D15:D17)</f>
        <v>72.099999999999923</v>
      </c>
      <c r="E18" s="4">
        <f t="shared" ref="E18" si="50">SUM(E15:E17)</f>
        <v>0</v>
      </c>
      <c r="F18" s="4">
        <f t="shared" ref="F18" si="51">SUM(F15:F17)</f>
        <v>0</v>
      </c>
      <c r="G18" s="4">
        <f>SUM(G15:G17)</f>
        <v>72.099999999999923</v>
      </c>
      <c r="H18" s="4">
        <f>SUM(H15:H17)</f>
        <v>77.2</v>
      </c>
      <c r="I18" s="4">
        <f t="shared" ref="I18" si="52">SUM(I15:I17)</f>
        <v>0</v>
      </c>
      <c r="J18" s="4">
        <f t="shared" ref="J18" si="53">SUM(J15:J17)</f>
        <v>0</v>
      </c>
      <c r="K18" s="4">
        <f>SUM(K15:K17)</f>
        <v>77.200000000000031</v>
      </c>
      <c r="L18" s="4">
        <f>SUM(L15:L17)</f>
        <v>190.50000000000003</v>
      </c>
      <c r="M18" s="4">
        <f t="shared" ref="M18" si="54">SUM(M15:M17)</f>
        <v>0</v>
      </c>
      <c r="N18" s="4">
        <f t="shared" ref="N18" si="55">SUM(N15:N17)</f>
        <v>0</v>
      </c>
      <c r="O18" s="4">
        <f>SUM(O15:O17)</f>
        <v>190.50000000000003</v>
      </c>
      <c r="P18" s="4">
        <f>SUM(P15:P17)</f>
        <v>40.600000000000051</v>
      </c>
      <c r="Q18" s="4">
        <f t="shared" ref="Q18" si="56">SUM(Q15:Q17)</f>
        <v>0</v>
      </c>
      <c r="R18" s="4">
        <f t="shared" ref="R18" si="57">SUM(R15:R17)</f>
        <v>0</v>
      </c>
      <c r="S18" s="4">
        <f>SUM(S15:S17)</f>
        <v>40.60000000000008</v>
      </c>
      <c r="T18" s="4">
        <f>SUM(T15:T17)</f>
        <v>380.40000000000032</v>
      </c>
      <c r="U18" s="4">
        <f t="shared" ref="U18" si="58">SUM(U15:U17)</f>
        <v>0</v>
      </c>
      <c r="V18" s="4">
        <f t="shared" ref="V18" si="59">SUM(V15:V17)</f>
        <v>0</v>
      </c>
      <c r="W18" s="4">
        <f>SUM(W15:W17)</f>
        <v>380.40000000000043</v>
      </c>
      <c r="Y18" s="4">
        <f>SUM(Y15:Y17)</f>
        <v>77.999999999999901</v>
      </c>
      <c r="Z18" s="4">
        <f t="shared" ref="Z18" si="60">SUM(Z15:Z17)</f>
        <v>0</v>
      </c>
      <c r="AA18" s="4">
        <f t="shared" ref="AA18" si="61">SUM(AA15:AA17)</f>
        <v>0</v>
      </c>
      <c r="AB18" s="4">
        <f>SUM(AB15:AB17)</f>
        <v>77.999999999999844</v>
      </c>
      <c r="AC18" s="4">
        <f>SUM(AC15:AC17)</f>
        <v>56.7</v>
      </c>
      <c r="AD18" s="4">
        <f t="shared" ref="AD18" si="62">SUM(AD15:AD17)</f>
        <v>0</v>
      </c>
      <c r="AE18" s="4">
        <f t="shared" ref="AE18" si="63">SUM(AE15:AE17)</f>
        <v>0</v>
      </c>
      <c r="AF18" s="4">
        <f>SUM(AF15:AF17)</f>
        <v>56.7</v>
      </c>
      <c r="AG18" s="4">
        <f>SUM(AG15:AG17)</f>
        <v>193.7000000000001</v>
      </c>
      <c r="AH18" s="4">
        <f t="shared" ref="AH18" si="64">SUM(AH15:AH17)</f>
        <v>0</v>
      </c>
      <c r="AI18" s="4">
        <f t="shared" ref="AI18" si="65">SUM(AI15:AI17)</f>
        <v>0</v>
      </c>
      <c r="AJ18" s="4">
        <f>SUM(AJ15:AJ17)</f>
        <v>193.7000000000001</v>
      </c>
      <c r="AK18" s="4">
        <f>SUM(AK15:AK17)</f>
        <v>273.89999999999998</v>
      </c>
      <c r="AL18" s="4">
        <f t="shared" ref="AL18" si="66">SUM(AL15:AL17)</f>
        <v>0</v>
      </c>
      <c r="AM18" s="4">
        <f t="shared" ref="AM18" si="67">SUM(AM15:AM17)</f>
        <v>0</v>
      </c>
      <c r="AN18" s="4">
        <f>SUM(AN15:AN17)</f>
        <v>273.89999999999998</v>
      </c>
      <c r="AO18" s="4">
        <f>SUM(AO15:AO17)</f>
        <v>388.3</v>
      </c>
      <c r="AP18" s="4">
        <f t="shared" ref="AP18" si="68">SUM(AP15:AP17)</f>
        <v>0</v>
      </c>
      <c r="AQ18" s="4">
        <f t="shared" ref="AQ18" si="69">SUM(AQ15:AQ17)</f>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25.000000000000142</v>
      </c>
      <c r="BT18" s="4">
        <v>0</v>
      </c>
      <c r="BU18" s="4">
        <v>0</v>
      </c>
      <c r="BV18" s="4">
        <v>25.000000000000171</v>
      </c>
      <c r="BW18" s="4">
        <v>249.4</v>
      </c>
      <c r="BX18" s="4">
        <v>0</v>
      </c>
      <c r="BY18" s="4">
        <v>0</v>
      </c>
      <c r="BZ18" s="4">
        <v>249.4</v>
      </c>
      <c r="CA18" s="4">
        <f>SUM(CA15:CA17)</f>
        <v>15.900000000000176</v>
      </c>
      <c r="CB18" s="4">
        <f>SUM(CB15:CB17)</f>
        <v>0</v>
      </c>
      <c r="CC18" s="4">
        <f t="shared" ref="CC18:CD18" si="70">SUM(CC15:CC17)</f>
        <v>0</v>
      </c>
      <c r="CD18" s="4">
        <f t="shared" si="70"/>
        <v>15.900000000000176</v>
      </c>
      <c r="CE18" s="4">
        <v>379</v>
      </c>
      <c r="CF18" s="4">
        <v>0</v>
      </c>
      <c r="CG18" s="4">
        <v>0</v>
      </c>
      <c r="CH18" s="4">
        <f>SUM(CH15:CH17)</f>
        <v>379</v>
      </c>
      <c r="CJ18" s="82">
        <f>SUM(CJ15:CJ17)</f>
        <v>118</v>
      </c>
      <c r="CK18" s="82">
        <f>SUM(CK15:CK17)</f>
        <v>81</v>
      </c>
      <c r="CL18" s="82">
        <f>SUM(CL15:CL17)</f>
        <v>317</v>
      </c>
      <c r="CM18" s="82"/>
      <c r="CN18" s="82"/>
    </row>
    <row r="19" spans="2:92"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37"/>
      <c r="BT19" s="4"/>
      <c r="BU19" s="4"/>
      <c r="BV19" s="4"/>
      <c r="BW19" s="37"/>
      <c r="BX19" s="4"/>
      <c r="BY19" s="4"/>
      <c r="BZ19" s="4"/>
      <c r="CA19" s="37"/>
      <c r="CB19" s="4"/>
      <c r="CC19" s="4"/>
      <c r="CD19" s="4"/>
      <c r="CE19" s="4"/>
      <c r="CF19" s="4"/>
      <c r="CG19" s="4"/>
      <c r="CH19" s="4"/>
      <c r="CJ19" s="137"/>
      <c r="CK19" s="137"/>
      <c r="CL19" s="137"/>
      <c r="CM19" s="137"/>
      <c r="CN19" s="82"/>
    </row>
    <row r="20" spans="2:92"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v>0.124336</v>
      </c>
      <c r="BT20" s="4"/>
      <c r="BU20" s="4"/>
      <c r="BV20" s="4">
        <v>0.124336</v>
      </c>
      <c r="BW20" s="4">
        <v>0.19219800000000001</v>
      </c>
      <c r="BX20" s="4"/>
      <c r="BY20" s="4"/>
      <c r="BZ20" s="4">
        <v>0.19219800000000001</v>
      </c>
      <c r="CA20" s="4">
        <f>CE20-BO20-BS20-BW20</f>
        <v>0.58346600000000004</v>
      </c>
      <c r="CB20" s="4"/>
      <c r="CC20" s="4"/>
      <c r="CD20" s="4">
        <f t="shared" ref="CD20:CD22" si="71">SUM(CA20:CC20)</f>
        <v>0.58346600000000004</v>
      </c>
      <c r="CE20" s="4">
        <v>1</v>
      </c>
      <c r="CF20" s="4"/>
      <c r="CG20" s="4"/>
      <c r="CH20" s="4">
        <f>SUM(CE20:CG20)</f>
        <v>1</v>
      </c>
      <c r="CJ20" s="82">
        <v>0.1</v>
      </c>
      <c r="CK20" s="82">
        <v>0.1</v>
      </c>
      <c r="CL20" s="82">
        <v>0.3</v>
      </c>
      <c r="CM20" s="82"/>
      <c r="CN20" s="82"/>
    </row>
    <row r="21" spans="2:92" x14ac:dyDescent="0.25">
      <c r="B21" s="1" t="s">
        <v>13</v>
      </c>
      <c r="D21" s="4">
        <v>9.0992000000000003E-2</v>
      </c>
      <c r="E21" s="4"/>
      <c r="F21" s="4"/>
      <c r="G21" s="4">
        <f t="shared" ref="G21:G22" si="72">SUM(D21:F21)</f>
        <v>9.0992000000000003E-2</v>
      </c>
      <c r="H21" s="4">
        <v>1.8263999999999999E-2</v>
      </c>
      <c r="I21" s="4"/>
      <c r="J21" s="4"/>
      <c r="K21" s="4">
        <f t="shared" ref="K21:K22" si="73">SUM(H21:J21)</f>
        <v>1.8263999999999999E-2</v>
      </c>
      <c r="L21" s="4">
        <v>17.285888</v>
      </c>
      <c r="M21" s="4"/>
      <c r="N21" s="4"/>
      <c r="O21" s="4">
        <f t="shared" ref="O21:O22" si="74">SUM(L21:N21)</f>
        <v>17.285888</v>
      </c>
      <c r="P21" s="4">
        <v>0.1</v>
      </c>
      <c r="Q21" s="4"/>
      <c r="R21" s="4"/>
      <c r="S21" s="4">
        <f t="shared" ref="S21:S22" si="75">SUM(P21:R21)</f>
        <v>0.1</v>
      </c>
      <c r="T21" s="4">
        <v>17.495144</v>
      </c>
      <c r="U21" s="4"/>
      <c r="V21" s="4"/>
      <c r="W21" s="4">
        <f t="shared" ref="W21:W22" si="76">SUM(T21:V21)</f>
        <v>17.495144</v>
      </c>
      <c r="Y21" s="4">
        <v>1.5643000000000001E-2</v>
      </c>
      <c r="Z21" s="4"/>
      <c r="AA21" s="4"/>
      <c r="AB21" s="4">
        <f t="shared" ref="AB21:AB22" si="77">SUM(Y21:AA21)</f>
        <v>1.5643000000000001E-2</v>
      </c>
      <c r="AC21" s="4">
        <v>2.4891E-2</v>
      </c>
      <c r="AD21" s="4"/>
      <c r="AE21" s="4"/>
      <c r="AF21" s="4">
        <f t="shared" ref="AF21:AF22" si="78">SUM(AC21:AE21)</f>
        <v>2.4891E-2</v>
      </c>
      <c r="AG21" s="4">
        <v>5.1147099999999996</v>
      </c>
      <c r="AH21" s="4"/>
      <c r="AI21" s="4"/>
      <c r="AJ21" s="4">
        <f t="shared" ref="AJ21:AJ22" si="79">SUM(AG21:AI21)</f>
        <v>5.1147099999999996</v>
      </c>
      <c r="AK21" s="4">
        <v>0.10422200000000004</v>
      </c>
      <c r="AL21" s="4"/>
      <c r="AM21" s="4"/>
      <c r="AN21" s="4">
        <f t="shared" ref="AN21:AN22" si="80">SUM(AK21:AM21)</f>
        <v>0.10422200000000004</v>
      </c>
      <c r="AO21" s="4">
        <v>5.3</v>
      </c>
      <c r="AP21" s="4"/>
      <c r="AQ21" s="4"/>
      <c r="AR21" s="4">
        <f t="shared" ref="AR21:AR22" si="81">SUM(AO21:AQ21)</f>
        <v>5.3</v>
      </c>
      <c r="AS21" s="41"/>
      <c r="AT21" s="4">
        <v>0</v>
      </c>
      <c r="AU21" s="4"/>
      <c r="AV21" s="4"/>
      <c r="AW21" s="4">
        <f t="shared" ref="AW21:AW22" si="82">SUM(AT21:AV21)</f>
        <v>0</v>
      </c>
      <c r="AX21" s="4">
        <v>0</v>
      </c>
      <c r="AY21" s="4"/>
      <c r="AZ21" s="4"/>
      <c r="BA21" s="4">
        <f t="shared" ref="BA21:BA22" si="83">SUM(AX21:AZ21)</f>
        <v>0</v>
      </c>
      <c r="BB21" s="4">
        <v>0.1</v>
      </c>
      <c r="BC21" s="4"/>
      <c r="BD21" s="4"/>
      <c r="BE21" s="4">
        <f t="shared" ref="BE21:BE22" si="84">SUM(BB21:BD21)</f>
        <v>0.1</v>
      </c>
      <c r="BF21" s="4">
        <v>0.3</v>
      </c>
      <c r="BG21" s="4"/>
      <c r="BH21" s="4"/>
      <c r="BI21" s="4">
        <f t="shared" ref="BI21:BI22" si="85">SUM(BF21:BH21)</f>
        <v>0.3</v>
      </c>
      <c r="BJ21" s="4">
        <v>0.5</v>
      </c>
      <c r="BK21" s="4"/>
      <c r="BL21" s="4"/>
      <c r="BM21" s="4">
        <f t="shared" ref="BM21:BM22" si="86">SUM(BJ21:BL21)</f>
        <v>0.5</v>
      </c>
      <c r="BO21" s="4">
        <v>0</v>
      </c>
      <c r="BP21" s="4"/>
      <c r="BQ21" s="4"/>
      <c r="BR21" s="4">
        <v>0</v>
      </c>
      <c r="BS21" s="4">
        <v>2.6518619999999999</v>
      </c>
      <c r="BT21" s="4"/>
      <c r="BU21" s="4"/>
      <c r="BV21" s="4">
        <v>2.6518619999999999</v>
      </c>
      <c r="BW21" s="4">
        <v>4.8961969999999999</v>
      </c>
      <c r="BX21" s="4"/>
      <c r="BY21" s="4"/>
      <c r="BZ21" s="4">
        <v>4.8961969999999999</v>
      </c>
      <c r="CA21" s="4">
        <f>CE21-BO21-BS21-BW21</f>
        <v>4.4519410000000006</v>
      </c>
      <c r="CB21" s="4"/>
      <c r="CC21" s="4"/>
      <c r="CD21" s="4">
        <f t="shared" si="71"/>
        <v>4.4519410000000006</v>
      </c>
      <c r="CE21" s="4">
        <v>12</v>
      </c>
      <c r="CF21" s="4"/>
      <c r="CG21" s="4"/>
      <c r="CH21" s="4">
        <f t="shared" ref="CH21:CH22" si="87">SUM(CE21:CG21)</f>
        <v>12</v>
      </c>
      <c r="CJ21" s="82">
        <v>2</v>
      </c>
      <c r="CK21" s="82">
        <v>0</v>
      </c>
      <c r="CL21" s="82">
        <v>0</v>
      </c>
      <c r="CM21" s="82"/>
      <c r="CN21" s="82"/>
    </row>
    <row r="22" spans="2:92" x14ac:dyDescent="0.25">
      <c r="B22" s="1" t="s">
        <v>14</v>
      </c>
      <c r="D22" s="4">
        <v>-12.5</v>
      </c>
      <c r="E22" s="4"/>
      <c r="F22" s="4"/>
      <c r="G22" s="4">
        <f t="shared" si="72"/>
        <v>-12.5</v>
      </c>
      <c r="H22" s="4">
        <v>-11.2</v>
      </c>
      <c r="I22" s="4"/>
      <c r="J22" s="4"/>
      <c r="K22" s="4">
        <f t="shared" si="73"/>
        <v>-11.2</v>
      </c>
      <c r="L22" s="4">
        <v>-10.199999999999999</v>
      </c>
      <c r="M22" s="4"/>
      <c r="N22" s="4"/>
      <c r="O22" s="4">
        <f t="shared" si="74"/>
        <v>-10.199999999999999</v>
      </c>
      <c r="P22" s="4">
        <v>-11.3</v>
      </c>
      <c r="Q22" s="4"/>
      <c r="R22" s="4"/>
      <c r="S22" s="4">
        <f t="shared" si="75"/>
        <v>-11.3</v>
      </c>
      <c r="T22" s="4">
        <v>-45.2</v>
      </c>
      <c r="U22" s="4"/>
      <c r="V22" s="4"/>
      <c r="W22" s="4">
        <f t="shared" si="76"/>
        <v>-45.2</v>
      </c>
      <c r="Y22" s="4">
        <v>-10.5</v>
      </c>
      <c r="Z22" s="4"/>
      <c r="AA22" s="4"/>
      <c r="AB22" s="4">
        <f t="shared" si="77"/>
        <v>-10.5</v>
      </c>
      <c r="AC22" s="4">
        <v>-10.199999999999999</v>
      </c>
      <c r="AD22" s="4"/>
      <c r="AE22" s="4"/>
      <c r="AF22" s="4">
        <f t="shared" si="78"/>
        <v>-10.199999999999999</v>
      </c>
      <c r="AG22" s="4">
        <v>-9.3000000000000007</v>
      </c>
      <c r="AH22" s="4"/>
      <c r="AI22" s="4"/>
      <c r="AJ22" s="4">
        <f t="shared" si="79"/>
        <v>-9.3000000000000007</v>
      </c>
      <c r="AK22" s="4">
        <v>12.800000000000004</v>
      </c>
      <c r="AL22" s="4"/>
      <c r="AM22" s="4"/>
      <c r="AN22" s="4">
        <f t="shared" si="80"/>
        <v>12.800000000000004</v>
      </c>
      <c r="AO22" s="4">
        <v>-37.9</v>
      </c>
      <c r="AP22" s="4"/>
      <c r="AQ22" s="4"/>
      <c r="AR22" s="4">
        <f t="shared" si="81"/>
        <v>-37.9</v>
      </c>
      <c r="AS22" s="41"/>
      <c r="AT22" s="4">
        <v>-9.1999999999999993</v>
      </c>
      <c r="AU22" s="4"/>
      <c r="AV22" s="4"/>
      <c r="AW22" s="4">
        <f t="shared" si="82"/>
        <v>-9.1999999999999993</v>
      </c>
      <c r="AX22" s="4">
        <v>-8</v>
      </c>
      <c r="AY22" s="4"/>
      <c r="AZ22" s="4"/>
      <c r="BA22" s="4">
        <f t="shared" si="83"/>
        <v>-8</v>
      </c>
      <c r="BB22" s="4">
        <v>-12.9</v>
      </c>
      <c r="BC22" s="4"/>
      <c r="BD22" s="4"/>
      <c r="BE22" s="4">
        <f t="shared" si="84"/>
        <v>-12.9</v>
      </c>
      <c r="BF22" s="4">
        <v>-15.8</v>
      </c>
      <c r="BG22" s="4"/>
      <c r="BH22" s="4"/>
      <c r="BI22" s="4">
        <f t="shared" si="85"/>
        <v>-15.8</v>
      </c>
      <c r="BJ22" s="4">
        <v>-45.9</v>
      </c>
      <c r="BK22" s="4"/>
      <c r="BL22" s="4"/>
      <c r="BM22" s="4">
        <f t="shared" si="86"/>
        <v>-45.9</v>
      </c>
      <c r="BO22" s="4">
        <v>-23.4</v>
      </c>
      <c r="BP22" s="4"/>
      <c r="BQ22" s="4"/>
      <c r="BR22" s="4">
        <v>-23.4</v>
      </c>
      <c r="BS22" s="4">
        <v>-24.2</v>
      </c>
      <c r="BT22" s="4"/>
      <c r="BU22" s="4"/>
      <c r="BV22" s="4">
        <v>-24.2</v>
      </c>
      <c r="BW22" s="4">
        <v>-34.4</v>
      </c>
      <c r="BX22" s="4"/>
      <c r="BY22" s="4"/>
      <c r="BZ22" s="4">
        <v>-34.4</v>
      </c>
      <c r="CA22" s="4">
        <f>CE22-BO22-BS22-BW22</f>
        <v>-61.999999999999993</v>
      </c>
      <c r="CB22" s="4"/>
      <c r="CC22" s="4"/>
      <c r="CD22" s="4">
        <f t="shared" si="71"/>
        <v>-61.999999999999993</v>
      </c>
      <c r="CE22" s="4">
        <v>-144</v>
      </c>
      <c r="CF22" s="4"/>
      <c r="CG22" s="4"/>
      <c r="CH22" s="4">
        <f t="shared" si="87"/>
        <v>-144</v>
      </c>
      <c r="CJ22" s="82">
        <v>-44</v>
      </c>
      <c r="CK22" s="82">
        <v>-50</v>
      </c>
      <c r="CL22" s="82">
        <v>-51</v>
      </c>
      <c r="CM22" s="82"/>
      <c r="CN22" s="82"/>
    </row>
    <row r="23" spans="2:92"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-21.423801999999998</v>
      </c>
      <c r="BT23" s="7">
        <v>0</v>
      </c>
      <c r="BU23" s="7">
        <v>0</v>
      </c>
      <c r="BV23" s="7">
        <v>-21.423801999999998</v>
      </c>
      <c r="BW23" s="7">
        <v>-29.311604999999997</v>
      </c>
      <c r="BX23" s="7">
        <v>0</v>
      </c>
      <c r="BY23" s="7">
        <v>0</v>
      </c>
      <c r="BZ23" s="7">
        <v>-29.311605</v>
      </c>
      <c r="CA23" s="7">
        <f>SUM(CA20:CA22)</f>
        <v>-56.964592999999994</v>
      </c>
      <c r="CB23" s="7">
        <f>SUM(CB20:CB22)</f>
        <v>0</v>
      </c>
      <c r="CC23" s="7">
        <f t="shared" ref="CC23:CD23" si="88">SUM(CC20:CC22)</f>
        <v>0</v>
      </c>
      <c r="CD23" s="7">
        <f t="shared" si="88"/>
        <v>-56.964592999999994</v>
      </c>
      <c r="CE23" s="7">
        <v>-131</v>
      </c>
      <c r="CF23" s="7">
        <v>0</v>
      </c>
      <c r="CG23" s="7">
        <v>0</v>
      </c>
      <c r="CH23" s="7">
        <f>SUM(CH20:CH22)</f>
        <v>-131</v>
      </c>
      <c r="CJ23" s="138">
        <f>SUM(CJ20:CJ22)</f>
        <v>-41.9</v>
      </c>
      <c r="CK23" s="138">
        <f>SUM(CK20:CK22)</f>
        <v>-49.9</v>
      </c>
      <c r="CL23" s="138">
        <f>SUM(CL20:CL22)</f>
        <v>-50.7</v>
      </c>
      <c r="CM23" s="138"/>
      <c r="CN23" s="138"/>
    </row>
    <row r="24" spans="2:92"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3.5761980000001437</v>
      </c>
      <c r="BT24" s="4">
        <v>0</v>
      </c>
      <c r="BU24" s="4">
        <v>0</v>
      </c>
      <c r="BV24" s="4">
        <v>3.5761980000001721</v>
      </c>
      <c r="BW24" s="4">
        <v>220.08839500000002</v>
      </c>
      <c r="BX24" s="4">
        <v>0</v>
      </c>
      <c r="BY24" s="4">
        <v>0</v>
      </c>
      <c r="BZ24" s="4">
        <v>220.08839499999999</v>
      </c>
      <c r="CA24" s="4">
        <f>CA18+CA23</f>
        <v>-41.064592999999817</v>
      </c>
      <c r="CB24" s="4">
        <f>CB18+CB23</f>
        <v>0</v>
      </c>
      <c r="CC24" s="4">
        <f t="shared" ref="CC24" si="89">CC18+CC23</f>
        <v>0</v>
      </c>
      <c r="CD24" s="4">
        <f>CD18+CD23</f>
        <v>-41.064592999999817</v>
      </c>
      <c r="CE24" s="4">
        <v>248</v>
      </c>
      <c r="CF24" s="4">
        <v>0</v>
      </c>
      <c r="CG24" s="4">
        <v>0</v>
      </c>
      <c r="CH24" s="4">
        <f>CH18+CH23</f>
        <v>248</v>
      </c>
      <c r="CJ24" s="82">
        <f>CJ18+CJ23</f>
        <v>76.099999999999994</v>
      </c>
      <c r="CK24" s="82">
        <f>CK18+CK23</f>
        <v>31.1</v>
      </c>
      <c r="CL24" s="82">
        <f>CL18+CL23</f>
        <v>266.3</v>
      </c>
      <c r="CM24" s="82"/>
      <c r="CN24" s="82"/>
    </row>
    <row r="25" spans="2:92"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37"/>
      <c r="BT25" s="1"/>
      <c r="BU25" s="1"/>
      <c r="BV25" s="1"/>
      <c r="BW25" s="37"/>
      <c r="BX25" s="1"/>
      <c r="BY25" s="1"/>
      <c r="BZ25" s="1"/>
      <c r="CA25" s="37"/>
      <c r="CB25" s="1"/>
      <c r="CC25" s="1"/>
      <c r="CD25" s="1"/>
      <c r="CE25" s="1"/>
      <c r="CF25" s="1"/>
      <c r="CG25" s="1"/>
      <c r="CH25" s="1"/>
      <c r="CJ25" s="137"/>
      <c r="CK25" s="137"/>
      <c r="CL25" s="137"/>
      <c r="CM25" s="137"/>
      <c r="CN25" s="82"/>
    </row>
    <row r="26" spans="2:92"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v>-2</v>
      </c>
      <c r="BT26" s="7"/>
      <c r="BU26" s="7"/>
      <c r="BV26" s="7">
        <v>-2</v>
      </c>
      <c r="BW26" s="7">
        <v>-56.9</v>
      </c>
      <c r="BX26" s="7"/>
      <c r="BY26" s="7"/>
      <c r="BZ26" s="7">
        <v>-56.9</v>
      </c>
      <c r="CA26" s="7">
        <f>CE26-BO26-BS26-BW26</f>
        <v>-3.7000000000000028</v>
      </c>
      <c r="CB26" s="7"/>
      <c r="CC26" s="7"/>
      <c r="CD26" s="7">
        <f t="shared" ref="CD26" si="90">SUM(CA26:CC26)</f>
        <v>-3.7000000000000028</v>
      </c>
      <c r="CE26" s="7">
        <v>-79</v>
      </c>
      <c r="CF26" s="7"/>
      <c r="CG26" s="7"/>
      <c r="CH26" s="7">
        <f>SUM(CE26:CG26)</f>
        <v>-79</v>
      </c>
      <c r="CJ26" s="138">
        <v>-17</v>
      </c>
      <c r="CK26" s="138">
        <v>-7</v>
      </c>
      <c r="CL26" s="138">
        <v>-65</v>
      </c>
      <c r="CM26" s="138"/>
      <c r="CN26" s="138"/>
    </row>
    <row r="27" spans="2:92"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v>1.5761980000001437</v>
      </c>
      <c r="BT27" s="4">
        <v>0</v>
      </c>
      <c r="BU27" s="4">
        <v>0</v>
      </c>
      <c r="BV27" s="4">
        <v>1.5761980000001721</v>
      </c>
      <c r="BW27" s="4">
        <v>163.18839500000001</v>
      </c>
      <c r="BX27" s="4">
        <v>0</v>
      </c>
      <c r="BY27" s="4">
        <v>0</v>
      </c>
      <c r="BZ27" s="4">
        <v>163.18839499999999</v>
      </c>
      <c r="CA27" s="4">
        <f>SUM(CA24:CA26)</f>
        <v>-44.76459299999982</v>
      </c>
      <c r="CB27" s="4">
        <f>SUM(CB24:CB26)</f>
        <v>0</v>
      </c>
      <c r="CC27" s="4">
        <f t="shared" ref="CC27:CD27" si="91">SUM(CC24:CC26)</f>
        <v>0</v>
      </c>
      <c r="CD27" s="4">
        <f t="shared" si="91"/>
        <v>-44.76459299999982</v>
      </c>
      <c r="CE27" s="4">
        <v>169</v>
      </c>
      <c r="CF27" s="4">
        <v>0</v>
      </c>
      <c r="CG27" s="4">
        <v>0</v>
      </c>
      <c r="CH27" s="4">
        <f>SUM(CH24:CH26)</f>
        <v>169</v>
      </c>
      <c r="CJ27" s="82">
        <f>SUM(CJ24:CJ26)</f>
        <v>59.099999999999994</v>
      </c>
      <c r="CK27" s="82">
        <f>SUM(CK24:CK26)</f>
        <v>24.1</v>
      </c>
      <c r="CL27" s="82">
        <f>SUM(CL24:CL26)</f>
        <v>201.3</v>
      </c>
      <c r="CM27" s="82"/>
      <c r="CN27" s="82"/>
    </row>
    <row r="28" spans="2:92"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H28" s="4"/>
      <c r="CJ28" s="82"/>
      <c r="CK28" s="82"/>
      <c r="CL28" s="82"/>
      <c r="CM28" s="82"/>
      <c r="CN28" s="82"/>
    </row>
    <row r="29" spans="2:92"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v>21.6</v>
      </c>
      <c r="BT29" s="4"/>
      <c r="BU29" s="4"/>
      <c r="BV29" s="4">
        <v>21.6</v>
      </c>
      <c r="BW29" s="4">
        <v>18.399979999999999</v>
      </c>
      <c r="BX29" s="4"/>
      <c r="BY29" s="4"/>
      <c r="BZ29" s="4">
        <v>18.399979999999999</v>
      </c>
      <c r="CA29" s="4">
        <f>CE29-BO29-BS29-BW29</f>
        <v>-22.999980000000001</v>
      </c>
      <c r="CB29" s="4"/>
      <c r="CC29" s="4"/>
      <c r="CD29" s="4">
        <f t="shared" ref="CD29" si="92">SUM(CA29:CC29)</f>
        <v>-22.999980000000001</v>
      </c>
      <c r="CE29" s="4">
        <v>17</v>
      </c>
      <c r="CH29" s="4">
        <f>SUM(CE29:CG29)</f>
        <v>17</v>
      </c>
      <c r="CJ29" s="82">
        <v>-6</v>
      </c>
      <c r="CK29" s="82">
        <v>9</v>
      </c>
      <c r="CL29" s="82">
        <v>-4</v>
      </c>
      <c r="CM29" s="82"/>
      <c r="CN29" s="82"/>
    </row>
    <row r="30" spans="2:92"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S30" s="4"/>
      <c r="BT30" s="4"/>
      <c r="BU30" s="4"/>
      <c r="BW30" s="4"/>
      <c r="BX30" s="4"/>
      <c r="BY30" s="4"/>
      <c r="CA30" s="4"/>
      <c r="CB30" s="4"/>
      <c r="CC30" s="4"/>
      <c r="CD30" s="2"/>
      <c r="CE30" s="4"/>
      <c r="CJ30" s="83"/>
      <c r="CK30" s="82"/>
      <c r="CL30" s="82"/>
      <c r="CM30" s="82"/>
      <c r="CN30" s="83"/>
    </row>
    <row r="31" spans="2:92" x14ac:dyDescent="0.25">
      <c r="B31" s="107" t="s">
        <v>107</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v>23.176198000000145</v>
      </c>
      <c r="BT31" s="109"/>
      <c r="BU31" s="109"/>
      <c r="BV31" s="109">
        <v>23.176198000000173</v>
      </c>
      <c r="BW31" s="109">
        <v>181.58837500000001</v>
      </c>
      <c r="BX31" s="109"/>
      <c r="BY31" s="109"/>
      <c r="BZ31" s="109">
        <v>181.58837499999998</v>
      </c>
      <c r="CA31" s="109">
        <f>CA27+CA29</f>
        <v>-67.764572999999814</v>
      </c>
      <c r="CB31" s="109"/>
      <c r="CC31" s="109">
        <f>CC27+CC29</f>
        <v>0</v>
      </c>
      <c r="CD31" s="109">
        <f>CD27+CD29</f>
        <v>-67.764572999999814</v>
      </c>
      <c r="CE31" s="109">
        <v>186</v>
      </c>
      <c r="CF31" s="108"/>
      <c r="CG31" s="108"/>
      <c r="CH31" s="109">
        <f>SUM(CH27:CH30)</f>
        <v>186</v>
      </c>
      <c r="CJ31" s="143">
        <f>SUM(CJ27:CJ30)</f>
        <v>53.099999999999994</v>
      </c>
      <c r="CK31" s="143">
        <f>SUM(CK27:CK30)</f>
        <v>33.1</v>
      </c>
      <c r="CL31" s="143">
        <f>SUM(CL27:CL30)</f>
        <v>197.3</v>
      </c>
      <c r="CM31" s="143"/>
      <c r="CN31" s="143"/>
    </row>
    <row r="32" spans="2:92"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J32" s="4"/>
      <c r="CK32" s="4"/>
      <c r="CL32" s="4"/>
      <c r="CM32" s="4"/>
    </row>
    <row r="33" spans="2:92"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37"/>
      <c r="BU33" s="37"/>
      <c r="BV33" s="37"/>
      <c r="BW33" s="37"/>
      <c r="BX33" s="37"/>
      <c r="BY33" s="37"/>
      <c r="BZ33" s="37"/>
      <c r="CB33" s="37"/>
      <c r="CC33" s="37"/>
      <c r="CD33" s="37"/>
      <c r="CE33" s="37"/>
      <c r="CJ33" s="37"/>
      <c r="CK33" s="37"/>
      <c r="CL33" s="37"/>
    </row>
    <row r="34" spans="2:92" x14ac:dyDescent="0.25">
      <c r="B34" s="82" t="s">
        <v>156</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v>38118.510999999999</v>
      </c>
      <c r="BT34" s="82"/>
      <c r="BU34" s="82"/>
      <c r="BV34" s="82">
        <v>38118.510999999999</v>
      </c>
      <c r="BW34" s="82">
        <v>38036.252</v>
      </c>
      <c r="BX34" s="5"/>
      <c r="BY34" s="5"/>
      <c r="BZ34" s="82">
        <v>38036.252</v>
      </c>
      <c r="CA34" s="82">
        <v>37908.510999999999</v>
      </c>
      <c r="CB34" s="5"/>
      <c r="CC34" s="5"/>
      <c r="CD34" s="82">
        <v>37908.510999999999</v>
      </c>
      <c r="CE34" s="82">
        <v>38010</v>
      </c>
      <c r="CH34" s="82">
        <v>38010</v>
      </c>
      <c r="CJ34" s="82">
        <v>38021</v>
      </c>
      <c r="CK34" s="82">
        <v>38098.752</v>
      </c>
      <c r="CL34" s="82">
        <v>38031</v>
      </c>
      <c r="CM34" s="82"/>
      <c r="CN34" s="82"/>
    </row>
    <row r="35" spans="2:92"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v>38506.519999999997</v>
      </c>
      <c r="BT35" s="82"/>
      <c r="BU35" s="82"/>
      <c r="BV35" s="82">
        <v>38506.519999999997</v>
      </c>
      <c r="BW35" s="82">
        <v>38424.260999999999</v>
      </c>
      <c r="BX35" s="5"/>
      <c r="BY35" s="5"/>
      <c r="BZ35" s="82">
        <v>38424.260999999999</v>
      </c>
      <c r="CA35" s="82">
        <v>37994.995000000003</v>
      </c>
      <c r="CB35" s="5"/>
      <c r="CC35" s="5"/>
      <c r="CD35" s="82">
        <v>37994.995000000003</v>
      </c>
      <c r="CE35" s="82">
        <v>38195</v>
      </c>
      <c r="CH35" s="82">
        <v>38195</v>
      </c>
      <c r="CJ35" s="82">
        <v>38291</v>
      </c>
      <c r="CK35" s="82">
        <v>38371.487000000001</v>
      </c>
      <c r="CL35" s="82">
        <v>38301</v>
      </c>
      <c r="CM35" s="82"/>
      <c r="CN35" s="82"/>
    </row>
    <row r="36" spans="2:92"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v>4.1349936255383739E-2</v>
      </c>
      <c r="BT36" s="9"/>
      <c r="BU36" s="9"/>
      <c r="BV36" s="9">
        <v>4.1349936255383739E-2</v>
      </c>
      <c r="BW36" s="9">
        <v>4.2903384644733142</v>
      </c>
      <c r="BX36" s="9"/>
      <c r="BY36" s="9"/>
      <c r="BZ36" s="9">
        <v>4.2903384644733142</v>
      </c>
      <c r="CA36" s="9">
        <f>CA27/CA34*1000</f>
        <v>-1.1808586467561288</v>
      </c>
      <c r="CB36" s="9"/>
      <c r="CC36" s="9"/>
      <c r="CD36" s="9">
        <f>CD27/CD34*1000</f>
        <v>-1.1808586467561288</v>
      </c>
      <c r="CE36" s="9">
        <v>4.45</v>
      </c>
      <c r="CH36" s="9">
        <v>4.45</v>
      </c>
      <c r="CJ36" s="9">
        <v>1.5644041450777202</v>
      </c>
      <c r="CK36" s="9">
        <v>0.64048699383549978</v>
      </c>
      <c r="CL36" s="9">
        <v>5.2955317856386399</v>
      </c>
      <c r="CM36" s="9"/>
      <c r="CN36" s="9"/>
    </row>
    <row r="37" spans="2:92"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v>4.0933275715389073E-2</v>
      </c>
      <c r="BT37" s="54"/>
      <c r="BU37" s="54"/>
      <c r="BV37" s="54">
        <v>4.0933275715389073E-2</v>
      </c>
      <c r="BW37" s="54">
        <v>4.2470145359464428</v>
      </c>
      <c r="BX37" s="54"/>
      <c r="BY37" s="54"/>
      <c r="BZ37" s="54">
        <v>4.2470145359464428</v>
      </c>
      <c r="CA37" s="9">
        <f>CA27/CA35*1000</f>
        <v>-1.1781707827570398</v>
      </c>
      <c r="CB37" s="9"/>
      <c r="CC37" s="9"/>
      <c r="CD37" s="9">
        <f>CD27/CD35*1000</f>
        <v>-1.1781707827570398</v>
      </c>
      <c r="CE37" s="54">
        <v>4.43</v>
      </c>
      <c r="CH37" s="54">
        <v>4.43</v>
      </c>
      <c r="CJ37" s="9">
        <v>1.5534436290512128</v>
      </c>
      <c r="CK37" s="54">
        <v>0.63593457134888287</v>
      </c>
      <c r="CL37" s="54">
        <v>5.2582013352033421</v>
      </c>
      <c r="CM37" s="9"/>
      <c r="CN37" s="54"/>
    </row>
    <row r="38" spans="2:92"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S38" s="69"/>
      <c r="BT38" s="69"/>
      <c r="BU38" s="69"/>
      <c r="BW38" s="69"/>
      <c r="BX38" s="69"/>
      <c r="BY38" s="69"/>
      <c r="CA38" s="69"/>
      <c r="CB38" s="69"/>
      <c r="CC38" s="69"/>
      <c r="CD38" s="2"/>
      <c r="CE38" s="69"/>
      <c r="CJ38" s="69"/>
      <c r="CK38" s="69"/>
      <c r="CL38" s="69"/>
      <c r="CM38" s="69"/>
    </row>
    <row r="39" spans="2:92" x14ac:dyDescent="0.25">
      <c r="B39" s="1" t="s">
        <v>143</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v>0.29943388596845932</v>
      </c>
      <c r="BT39" s="10"/>
      <c r="BU39" s="10"/>
      <c r="BV39" s="10">
        <v>0.29943388596845932</v>
      </c>
      <c r="BW39" s="10">
        <v>0.79630425440481289</v>
      </c>
      <c r="BX39" s="10"/>
      <c r="BY39" s="10"/>
      <c r="BZ39" s="10">
        <v>0.79630425440481289</v>
      </c>
      <c r="CA39" s="10">
        <v>0.67300000000000004</v>
      </c>
      <c r="CB39" s="10"/>
      <c r="CC39" s="10"/>
      <c r="CD39" s="10">
        <v>0.67300000000000004</v>
      </c>
      <c r="CE39" s="10">
        <v>0.49299999999999999</v>
      </c>
      <c r="CH39" s="10">
        <v>0.49299999999999999</v>
      </c>
      <c r="CJ39" s="10">
        <f>(CJ5-BR5)/BR5</f>
        <v>0.7008695652173913</v>
      </c>
      <c r="CK39" s="10">
        <f>(CK5-BS5)/BS5</f>
        <v>0.44001867123074517</v>
      </c>
      <c r="CL39" s="10">
        <f>(CL5-BZ5)/BZ5</f>
        <v>7.4162679425837319E-2</v>
      </c>
      <c r="CM39" s="10"/>
      <c r="CN39" s="10"/>
    </row>
    <row r="40" spans="2:92" x14ac:dyDescent="0.25">
      <c r="B40" s="1" t="s">
        <v>157</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v>6.8000000000000005E-2</v>
      </c>
      <c r="CH40" s="10">
        <v>6.8000000000000005E-2</v>
      </c>
      <c r="CJ40" s="11">
        <v>5.6000000000000001E-2</v>
      </c>
      <c r="CK40" s="10">
        <v>5.5E-2</v>
      </c>
      <c r="CL40" s="10">
        <v>6.4000000000000001E-2</v>
      </c>
      <c r="CM40" s="10"/>
      <c r="CN40" s="10"/>
    </row>
    <row r="41" spans="2:92" x14ac:dyDescent="0.25">
      <c r="B41" s="1" t="s">
        <v>138</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v>0.08</v>
      </c>
      <c r="BT41" s="10"/>
      <c r="BU41" s="10"/>
      <c r="BV41" s="10">
        <v>0.08</v>
      </c>
      <c r="BW41" s="10">
        <v>9.1999999999999998E-2</v>
      </c>
      <c r="BX41" s="10"/>
      <c r="BY41" s="10"/>
      <c r="BZ41" s="10">
        <v>9.1999999999999998E-2</v>
      </c>
      <c r="CA41" s="10">
        <v>4.3999999999999997E-2</v>
      </c>
      <c r="CB41" s="10"/>
      <c r="CC41" s="10"/>
      <c r="CD41" s="10">
        <v>4.3999999999999997E-2</v>
      </c>
      <c r="CE41" s="10">
        <v>7.8E-2</v>
      </c>
      <c r="CH41" s="10">
        <v>7.8E-2</v>
      </c>
      <c r="CJ41" s="11">
        <f>('Category by banner'!AB23-'Category by banner'!V23)/'Category by banner'!V23</f>
        <v>0.08</v>
      </c>
      <c r="CK41" s="11">
        <f>('Category by banner'!AC23-'Category by banner'!W23)/'Category by banner'!W23</f>
        <v>7.5540578489188479E-2</v>
      </c>
      <c r="CL41" s="11">
        <f>('Category by banner'!AD23-'Category by banner'!X23)/'Category by banner'!X23</f>
        <v>7.8876592135490295E-2</v>
      </c>
      <c r="CM41" s="10"/>
      <c r="CN41" s="10"/>
    </row>
    <row r="42" spans="2:92" x14ac:dyDescent="0.25">
      <c r="B42" s="1" t="s">
        <v>137</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v>7.5043906336478436E-2</v>
      </c>
      <c r="BT42" s="10"/>
      <c r="BU42" s="10"/>
      <c r="BV42" s="10">
        <v>7.5043906336478436E-2</v>
      </c>
      <c r="BW42" s="10">
        <v>9.11793582258143E-2</v>
      </c>
      <c r="BX42" s="10"/>
      <c r="BY42" s="10"/>
      <c r="BZ42" s="10">
        <v>9.11793582258143E-2</v>
      </c>
      <c r="CA42" s="10">
        <v>1.4578626374053038E-2</v>
      </c>
      <c r="CB42" s="10"/>
      <c r="CC42" s="10"/>
      <c r="CD42" s="10">
        <v>1.4578626374053038E-2</v>
      </c>
      <c r="CE42" s="10">
        <v>7.2999999999999995E-2</v>
      </c>
      <c r="CH42" s="10">
        <v>7.2999999999999995E-2</v>
      </c>
      <c r="CJ42" s="10">
        <v>6.4000000000000001E-2</v>
      </c>
      <c r="CK42" s="10">
        <v>6.9000000000000006E-2</v>
      </c>
      <c r="CL42" s="10">
        <v>7.0000000000000007E-2</v>
      </c>
      <c r="CM42" s="10"/>
      <c r="CN42" s="10"/>
    </row>
    <row r="43" spans="2:92" x14ac:dyDescent="0.25">
      <c r="B43" s="1" t="s">
        <v>165</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v>3.1E-2</v>
      </c>
      <c r="BT43" s="10"/>
      <c r="BU43" s="10"/>
      <c r="BV43" s="10">
        <v>3.1E-2</v>
      </c>
      <c r="BW43" s="10">
        <v>4.7E-2</v>
      </c>
      <c r="BX43" s="10"/>
      <c r="BY43" s="10"/>
      <c r="BZ43" s="10">
        <v>4.7E-2</v>
      </c>
      <c r="CA43" s="10">
        <v>-2E-3</v>
      </c>
      <c r="CB43" s="10"/>
      <c r="CC43" s="10"/>
      <c r="CD43" s="10">
        <v>-2E-3</v>
      </c>
      <c r="CE43" s="10">
        <v>2.7E-2</v>
      </c>
      <c r="CH43" s="10">
        <v>2.7E-2</v>
      </c>
      <c r="CJ43" s="10">
        <v>2.9000000000000001E-2</v>
      </c>
      <c r="CK43" s="10">
        <v>5.7000000000000002E-2</v>
      </c>
      <c r="CL43" s="10">
        <v>7.2999999999999995E-2</v>
      </c>
      <c r="CM43" s="10"/>
      <c r="CN43" s="10"/>
    </row>
    <row r="44" spans="2:92" x14ac:dyDescent="0.25">
      <c r="B44" s="6" t="s">
        <v>139</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v>6.0999999999999999E-2</v>
      </c>
      <c r="CF44" s="31"/>
      <c r="CG44" s="31"/>
      <c r="CH44" s="31">
        <v>6.0999999999999999E-2</v>
      </c>
      <c r="CJ44" s="31">
        <v>2.7E-2</v>
      </c>
      <c r="CK44" s="31">
        <v>2.8000000000000001E-2</v>
      </c>
      <c r="CL44" s="31">
        <v>6.9000000000000006E-2</v>
      </c>
      <c r="CM44" s="31"/>
      <c r="CN44" s="31"/>
    </row>
    <row r="45" spans="2:92"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v>138.10000000000014</v>
      </c>
      <c r="BT45" s="4"/>
      <c r="BU45" s="4"/>
      <c r="BV45" s="4">
        <v>138.10000000000016</v>
      </c>
      <c r="BW45" s="4">
        <v>404.5</v>
      </c>
      <c r="BX45" s="4"/>
      <c r="BY45" s="4"/>
      <c r="BZ45" s="4">
        <v>404.5</v>
      </c>
      <c r="CA45" s="4">
        <v>181.60000000000014</v>
      </c>
      <c r="CB45" s="4"/>
      <c r="CC45" s="4"/>
      <c r="CD45" s="4">
        <v>181.6</v>
      </c>
      <c r="CE45" s="4">
        <v>904</v>
      </c>
      <c r="CH45" s="4">
        <f>CH15</f>
        <v>904</v>
      </c>
      <c r="CJ45" s="82">
        <f>CJ15</f>
        <v>276</v>
      </c>
      <c r="CK45" s="82">
        <f>CK15</f>
        <v>238</v>
      </c>
      <c r="CL45" s="82">
        <f>CL15</f>
        <v>473</v>
      </c>
      <c r="CM45" s="4"/>
      <c r="CN45" s="4"/>
    </row>
    <row r="46" spans="2:92"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v>39.129467000000005</v>
      </c>
      <c r="BT46" s="4"/>
      <c r="BU46" s="4"/>
      <c r="BV46" s="4">
        <v>39.129466999999998</v>
      </c>
      <c r="BW46" s="4">
        <v>19.603679</v>
      </c>
      <c r="BX46" s="4"/>
      <c r="BY46" s="4"/>
      <c r="BZ46" s="4">
        <v>19.603679</v>
      </c>
      <c r="CA46" s="4">
        <v>22.117320999999997</v>
      </c>
      <c r="CB46" s="4"/>
      <c r="CC46" s="4"/>
      <c r="CD46" s="4">
        <v>22.117320999999997</v>
      </c>
      <c r="CE46" s="4">
        <v>102</v>
      </c>
      <c r="CH46" s="4">
        <f>-CH14</f>
        <v>102</v>
      </c>
      <c r="CJ46" s="82">
        <f>CJ14</f>
        <v>-17</v>
      </c>
      <c r="CK46" s="82">
        <f>CK14</f>
        <v>5</v>
      </c>
      <c r="CL46" s="82">
        <f>CL14</f>
        <v>-1</v>
      </c>
      <c r="CM46" s="4"/>
      <c r="CN46" s="4"/>
    </row>
    <row r="47" spans="2:92"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v>177.22946700000014</v>
      </c>
      <c r="BT47" s="4"/>
      <c r="BU47" s="4"/>
      <c r="BV47" s="4">
        <v>177.22946700000017</v>
      </c>
      <c r="BW47" s="4">
        <v>424.103679</v>
      </c>
      <c r="BX47" s="4"/>
      <c r="BY47" s="4"/>
      <c r="BZ47" s="4">
        <v>424.103679</v>
      </c>
      <c r="CA47" s="4">
        <v>203.71732100000014</v>
      </c>
      <c r="CB47" s="4"/>
      <c r="CC47" s="4"/>
      <c r="CD47" s="4">
        <v>203.71732100000014</v>
      </c>
      <c r="CE47" s="4">
        <v>1006</v>
      </c>
      <c r="CH47" s="12">
        <f>CH45+CH46</f>
        <v>1006</v>
      </c>
      <c r="CJ47" s="82">
        <f>CJ12</f>
        <v>293</v>
      </c>
      <c r="CK47" s="82">
        <f>CK12</f>
        <v>233</v>
      </c>
      <c r="CL47" s="82">
        <f>CL12</f>
        <v>474</v>
      </c>
      <c r="CM47" s="4"/>
      <c r="CN47" s="12"/>
    </row>
    <row r="48" spans="2:92"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v>47.04996226000015</v>
      </c>
      <c r="BT48" s="4"/>
      <c r="BU48" s="4"/>
      <c r="BV48" s="4">
        <v>47.04996226000015</v>
      </c>
      <c r="BW48" s="4">
        <v>190.57242461999999</v>
      </c>
      <c r="BX48" s="4"/>
      <c r="BY48" s="4"/>
      <c r="BZ48" s="4">
        <v>190.57242461999999</v>
      </c>
      <c r="CA48" s="4">
        <v>-13.8</v>
      </c>
      <c r="CB48" s="4"/>
      <c r="CC48" s="4"/>
      <c r="CD48" s="4">
        <v>-13.8</v>
      </c>
      <c r="CE48" s="4">
        <v>301.68154262000019</v>
      </c>
      <c r="CH48" s="4">
        <v>301.68154262000019</v>
      </c>
      <c r="CJ48" s="82">
        <v>85</v>
      </c>
      <c r="CK48" s="82">
        <v>26</v>
      </c>
      <c r="CL48" s="82">
        <v>210</v>
      </c>
      <c r="CM48" s="4"/>
      <c r="CN48" s="4"/>
    </row>
    <row r="49" spans="2:92"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S49" s="37"/>
      <c r="BT49" s="37"/>
      <c r="BU49" s="37"/>
      <c r="BW49" s="37"/>
      <c r="BX49" s="37"/>
      <c r="BY49" s="37"/>
      <c r="CA49" s="37"/>
      <c r="CB49" s="37"/>
      <c r="CC49" s="37"/>
      <c r="CD49" s="2"/>
      <c r="CE49" s="37"/>
      <c r="CJ49" s="37"/>
      <c r="CK49" s="37"/>
      <c r="CL49" s="37"/>
      <c r="CM49" s="37"/>
    </row>
    <row r="50" spans="2:92" x14ac:dyDescent="0.25">
      <c r="B50" s="1" t="s">
        <v>140</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48">
        <f>(572.6-102)/(1285.4-217.1)</f>
        <v>0.44051296452307398</v>
      </c>
      <c r="BT50" s="4"/>
      <c r="BU50" s="4"/>
      <c r="BV50" s="48">
        <f>(572.6-102+BT6)/(1285.4-217.1)</f>
        <v>0.46269774407937836</v>
      </c>
      <c r="BW50" s="48">
        <f>(1095.5-422.5)/(2508-983.3)</f>
        <v>0.44139830786384204</v>
      </c>
      <c r="BX50" s="4"/>
      <c r="BY50" s="4"/>
      <c r="BZ50" s="48">
        <f>(1095.5-422.5+BX6)/(2508-983.3)</f>
        <v>0.4543188824030957</v>
      </c>
      <c r="CA50" s="48">
        <f>(822.8-301)/(1757.6-660.2)</f>
        <v>0.47548751594678335</v>
      </c>
      <c r="CB50" s="4"/>
      <c r="CC50" s="4"/>
      <c r="CD50" s="48">
        <f>(822.8-301+CB6)/(1757.6-660.2)</f>
        <v>0.49507927829414983</v>
      </c>
      <c r="CE50" s="48">
        <f>(3078-825.5-CF6)/(6701-1860.6)</f>
        <v>0.44861994876456496</v>
      </c>
      <c r="CF50" s="4"/>
      <c r="CG50" s="4"/>
      <c r="CH50" s="48">
        <f>(3078-825.5)/(6701-1860.6)</f>
        <v>0.46535410296669699</v>
      </c>
      <c r="CJ50" s="11">
        <v>0.46700000000000003</v>
      </c>
      <c r="CK50" s="48">
        <v>0.46800000000000003</v>
      </c>
      <c r="CL50" s="48">
        <v>0.47499999999999998</v>
      </c>
      <c r="CM50" s="48"/>
      <c r="CN50" s="48"/>
    </row>
    <row r="51" spans="2:92" x14ac:dyDescent="0.25">
      <c r="B51" s="1" t="s">
        <v>141</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v>0.47</v>
      </c>
      <c r="BT51" s="4"/>
      <c r="BU51" s="4"/>
      <c r="BV51" s="10">
        <v>0.47</v>
      </c>
      <c r="BW51" s="10">
        <v>0.43</v>
      </c>
      <c r="BX51" s="4"/>
      <c r="BY51" s="4"/>
      <c r="BZ51" s="10">
        <v>0.43</v>
      </c>
      <c r="CA51" s="10">
        <v>0.45500000000000002</v>
      </c>
      <c r="CB51" s="4"/>
      <c r="CC51" s="4"/>
      <c r="CD51" s="10">
        <v>0.45500000000000002</v>
      </c>
      <c r="CE51" s="10">
        <v>0.44400000000000001</v>
      </c>
      <c r="CF51" s="4"/>
      <c r="CG51" s="4"/>
      <c r="CH51" s="10">
        <v>0.44400000000000001</v>
      </c>
      <c r="CJ51" s="11">
        <v>0.45300000000000001</v>
      </c>
      <c r="CK51" s="10">
        <v>0.44800000000000001</v>
      </c>
      <c r="CL51" s="10">
        <v>0.442</v>
      </c>
      <c r="CM51" s="10"/>
      <c r="CN51" s="10"/>
    </row>
    <row r="52" spans="2:92" x14ac:dyDescent="0.25">
      <c r="B52" s="1" t="s">
        <v>142</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v>0.44546444686478925</v>
      </c>
      <c r="BT52" s="10">
        <v>1.8437840360977127E-2</v>
      </c>
      <c r="BU52" s="10">
        <v>0</v>
      </c>
      <c r="BV52" s="10">
        <v>0.46390228722576643</v>
      </c>
      <c r="BW52" s="10">
        <v>0.43680223285486441</v>
      </c>
      <c r="BX52" s="10">
        <v>7.854864433811802E-3</v>
      </c>
      <c r="BY52" s="10">
        <v>0</v>
      </c>
      <c r="BZ52" s="10">
        <v>0.44465709728867625</v>
      </c>
      <c r="CA52" s="10">
        <v>0.46813837050523444</v>
      </c>
      <c r="CB52" s="10">
        <v>1.2403277196176602E-2</v>
      </c>
      <c r="CC52" s="10">
        <v>0</v>
      </c>
      <c r="CD52" s="10">
        <f>CD7/CD5</f>
        <v>0.48037096040054622</v>
      </c>
      <c r="CE52" s="10">
        <f>CE7/CE5</f>
        <v>0.4472466796000597</v>
      </c>
      <c r="CF52" s="10">
        <f>CF7/CE5</f>
        <v>1.2087748097298911E-2</v>
      </c>
      <c r="CG52" s="10">
        <f>CG7/CE5</f>
        <v>0</v>
      </c>
      <c r="CH52" s="10">
        <f>CH7/CH5</f>
        <v>0.4593344276973586</v>
      </c>
      <c r="CJ52" s="10">
        <v>0.46100000000000002</v>
      </c>
      <c r="CK52" s="10">
        <v>0.46</v>
      </c>
      <c r="CL52" s="10">
        <v>0.46200000000000002</v>
      </c>
      <c r="CM52" s="10"/>
      <c r="CN52" s="10"/>
    </row>
    <row r="53" spans="2:92"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v>0.10743737358020859</v>
      </c>
      <c r="BT53" s="10">
        <v>0</v>
      </c>
      <c r="BU53" s="10">
        <v>0</v>
      </c>
      <c r="BV53" s="10">
        <v>0.10743737358020862</v>
      </c>
      <c r="BW53" s="10">
        <v>0.16128389154704945</v>
      </c>
      <c r="BX53" s="10">
        <v>0</v>
      </c>
      <c r="BY53" s="10">
        <v>0</v>
      </c>
      <c r="BZ53" s="10">
        <v>0.16128389154704945</v>
      </c>
      <c r="CA53" s="10">
        <f>CA15/CA5</f>
        <v>0.10332271279016847</v>
      </c>
      <c r="CB53" s="10">
        <v>1.7068730086481149E-4</v>
      </c>
      <c r="CC53" s="10">
        <v>0</v>
      </c>
      <c r="CD53" s="10">
        <f>CD15/CD5</f>
        <v>0.10332271279016847</v>
      </c>
      <c r="CE53" s="10">
        <f>CE15/CE5</f>
        <v>0.13490523802417551</v>
      </c>
      <c r="CF53" s="10">
        <f>CF15/CE5</f>
        <v>0</v>
      </c>
      <c r="CG53" s="10">
        <f>CG15/CE5</f>
        <v>0</v>
      </c>
      <c r="CH53" s="10">
        <f>CH15/CH5</f>
        <v>0.13490523802417551</v>
      </c>
      <c r="CJ53" s="10">
        <f>CJ45/CJ5</f>
        <v>0.1411042944785276</v>
      </c>
      <c r="CK53" s="10">
        <v>0.12849735335421855</v>
      </c>
      <c r="CL53" s="10">
        <v>0.17599999999999999</v>
      </c>
      <c r="CM53" s="10"/>
      <c r="CN53" s="10"/>
    </row>
    <row r="54" spans="2:92"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v>0.13787884471759773</v>
      </c>
      <c r="BT54" s="10">
        <v>0</v>
      </c>
      <c r="BU54" s="10">
        <v>3.0441471137389136E-2</v>
      </c>
      <c r="BV54" s="10">
        <v>0.13787884471759776</v>
      </c>
      <c r="BW54" s="10">
        <v>0.16910035047846889</v>
      </c>
      <c r="BX54" s="10">
        <v>0</v>
      </c>
      <c r="BY54" s="10">
        <v>7.8164589314194573E-3</v>
      </c>
      <c r="BZ54" s="10">
        <v>0.16910035047846889</v>
      </c>
      <c r="CA54" s="10">
        <v>0.11607721950386894</v>
      </c>
      <c r="CB54" s="10">
        <v>1.7068730086481149E-4</v>
      </c>
      <c r="CC54" s="10">
        <v>1.258381941283568E-2</v>
      </c>
      <c r="CD54" s="10">
        <v>0.11607721950386894</v>
      </c>
      <c r="CE54" s="10">
        <f>CE47/CE5</f>
        <v>0.15012684673929264</v>
      </c>
      <c r="CF54" s="10"/>
      <c r="CG54" s="10"/>
      <c r="CH54" s="10">
        <f>CH12/CH5</f>
        <v>0.15012684673929264</v>
      </c>
      <c r="CJ54" s="10">
        <f>CJ47/CJ5</f>
        <v>0.14979550102249489</v>
      </c>
      <c r="CK54" s="10">
        <f>CK47/CK5</f>
        <v>0.12587790383576444</v>
      </c>
      <c r="CL54" s="10">
        <f>CL47/CL5</f>
        <v>0.17594654788418709</v>
      </c>
      <c r="CM54" s="10"/>
      <c r="CN54" s="10"/>
    </row>
    <row r="55" spans="2:92"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J55" s="10"/>
      <c r="CK55" s="10"/>
      <c r="CL55" s="10"/>
      <c r="CM55" s="10"/>
      <c r="CN55" s="10"/>
    </row>
    <row r="56" spans="2:92" s="41" customFormat="1" x14ac:dyDescent="0.25">
      <c r="B56" s="4" t="s">
        <v>145</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v>5.7320000000000002</v>
      </c>
      <c r="BT56" s="4"/>
      <c r="BU56" s="4"/>
      <c r="BV56" s="4">
        <v>5.7320000000000002</v>
      </c>
      <c r="BW56" s="4">
        <v>7.1619999999999999</v>
      </c>
      <c r="BX56" s="4"/>
      <c r="BY56" s="4"/>
      <c r="BZ56" s="4">
        <v>7.1619999999999999</v>
      </c>
      <c r="CA56" s="4">
        <v>5.452</v>
      </c>
      <c r="CB56" s="4"/>
      <c r="CC56" s="4"/>
      <c r="CD56" s="4">
        <v>5.452</v>
      </c>
      <c r="CE56" s="4">
        <v>24.41</v>
      </c>
      <c r="CF56" s="4"/>
      <c r="CG56" s="4"/>
      <c r="CH56" s="4">
        <v>24.41</v>
      </c>
      <c r="CJ56" s="4">
        <v>6.1</v>
      </c>
      <c r="CK56" s="4">
        <v>5.9</v>
      </c>
      <c r="CL56" s="4">
        <v>7.5</v>
      </c>
      <c r="CM56" s="4"/>
      <c r="CN56" s="4"/>
    </row>
    <row r="57" spans="2:92" s="41" customFormat="1" x14ac:dyDescent="0.25">
      <c r="B57" s="4" t="s">
        <v>146</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0.90600000000000003</v>
      </c>
      <c r="BT57" s="4"/>
      <c r="BU57" s="4"/>
      <c r="BV57" s="4">
        <v>0.90600000000000003</v>
      </c>
      <c r="BW57" s="4">
        <v>3.9380000000000002</v>
      </c>
      <c r="BX57" s="4"/>
      <c r="BY57" s="4"/>
      <c r="BZ57" s="4">
        <v>3.9380000000000002</v>
      </c>
      <c r="CA57" s="4">
        <v>2.7480000000000002</v>
      </c>
      <c r="CB57" s="4"/>
      <c r="CC57" s="4"/>
      <c r="CD57" s="4">
        <v>2.7480000000000002</v>
      </c>
      <c r="CE57" s="4">
        <v>7.5289999999999999</v>
      </c>
      <c r="CF57" s="4"/>
      <c r="CG57" s="4"/>
      <c r="CH57" s="4">
        <v>7.5289999999999999</v>
      </c>
      <c r="CJ57" s="4">
        <v>2.8</v>
      </c>
      <c r="CK57" s="4">
        <v>2.7</v>
      </c>
      <c r="CL57" s="4">
        <v>4.0999999999999996</v>
      </c>
      <c r="CM57" s="4"/>
      <c r="CN57" s="4"/>
    </row>
    <row r="58" spans="2:92" s="110" customFormat="1" x14ac:dyDescent="0.25">
      <c r="B58" s="46" t="s">
        <v>144</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v>5.9575670221869199</v>
      </c>
      <c r="BP58" s="46"/>
      <c r="BQ58" s="46"/>
      <c r="BR58" s="46">
        <v>5.9575670221869199</v>
      </c>
      <c r="BS58" s="46">
        <v>6.6384706601916896</v>
      </c>
      <c r="BT58" s="46"/>
      <c r="BU58" s="46"/>
      <c r="BV58" s="46">
        <v>6.6384706601916896</v>
      </c>
      <c r="BW58" s="46">
        <v>11.148919867488599</v>
      </c>
      <c r="BX58" s="46"/>
      <c r="BY58" s="46"/>
      <c r="BZ58" s="46">
        <v>11.148919867488599</v>
      </c>
      <c r="CA58" s="46">
        <v>8.1550424501327878</v>
      </c>
      <c r="CB58" s="46"/>
      <c r="CC58" s="46"/>
      <c r="CD58" s="46">
        <v>8.1550424501327878</v>
      </c>
      <c r="CE58" s="46">
        <v>31.9</v>
      </c>
      <c r="CH58" s="46">
        <v>31.9</v>
      </c>
      <c r="CJ58" s="46">
        <f>SUM(CJ56:CJ57)</f>
        <v>8.8999999999999986</v>
      </c>
      <c r="CK58" s="46">
        <f>SUM(CK56:CK57)</f>
        <v>8.6000000000000014</v>
      </c>
      <c r="CL58" s="46">
        <f>SUM(CL56:CL57)</f>
        <v>11.6</v>
      </c>
      <c r="CM58" s="46"/>
      <c r="CN58" s="46"/>
    </row>
    <row r="59" spans="2:92"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H59" s="30"/>
      <c r="CJ59" s="30"/>
      <c r="CK59" s="30"/>
      <c r="CL59" s="30"/>
      <c r="CM59" s="30"/>
      <c r="CN59" s="30"/>
    </row>
    <row r="60" spans="2:92" x14ac:dyDescent="0.25">
      <c r="B60" s="1" t="s">
        <v>149</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v>181.22</v>
      </c>
      <c r="BT60" s="30"/>
      <c r="BU60" s="30"/>
      <c r="BV60" s="30">
        <v>181.22</v>
      </c>
      <c r="BW60" s="30">
        <v>205.46</v>
      </c>
      <c r="BX60" s="30"/>
      <c r="BY60" s="30"/>
      <c r="BZ60" s="30">
        <v>205.46</v>
      </c>
      <c r="CA60" s="30">
        <v>195.7</v>
      </c>
      <c r="CB60" s="30"/>
      <c r="CC60" s="30"/>
      <c r="CD60" s="30">
        <v>195.7</v>
      </c>
      <c r="CE60" s="30">
        <v>193.69</v>
      </c>
      <c r="CH60" s="30">
        <v>193.69</v>
      </c>
      <c r="CJ60" s="30">
        <v>199.2</v>
      </c>
      <c r="CK60" s="30">
        <v>190.9</v>
      </c>
      <c r="CL60" s="30">
        <v>214.2</v>
      </c>
      <c r="CM60" s="30"/>
      <c r="CN60" s="30"/>
    </row>
    <row r="61" spans="2:92" x14ac:dyDescent="0.25">
      <c r="B61" s="1" t="s">
        <v>147</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376.3</v>
      </c>
      <c r="BT61" s="30"/>
      <c r="BU61" s="30"/>
      <c r="BV61" s="30">
        <v>376.3</v>
      </c>
      <c r="BW61" s="30">
        <v>391.3</v>
      </c>
      <c r="BX61" s="30"/>
      <c r="BY61" s="30"/>
      <c r="BZ61" s="30">
        <v>391.3</v>
      </c>
      <c r="CA61" s="30">
        <v>362</v>
      </c>
      <c r="CB61" s="30"/>
      <c r="CC61" s="30"/>
      <c r="CD61" s="30">
        <v>362</v>
      </c>
      <c r="CE61" s="30">
        <v>379</v>
      </c>
      <c r="CH61" s="30">
        <v>379</v>
      </c>
      <c r="CJ61" s="30">
        <v>392</v>
      </c>
      <c r="CK61" s="30">
        <v>394.9</v>
      </c>
      <c r="CL61" s="30">
        <v>399.1</v>
      </c>
      <c r="CM61" s="30"/>
      <c r="CN61" s="30"/>
    </row>
    <row r="62" spans="2:92" s="114" customFormat="1" x14ac:dyDescent="0.25">
      <c r="B62" s="8" t="s">
        <v>148</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46">
        <v>189.24</v>
      </c>
      <c r="BT62" s="46"/>
      <c r="BU62" s="46"/>
      <c r="BV62" s="46">
        <v>189.24</v>
      </c>
      <c r="BW62" s="46">
        <v>222.8769624872848</v>
      </c>
      <c r="BX62" s="46"/>
      <c r="BY62" s="46"/>
      <c r="BZ62" s="46">
        <v>222.8769624872848</v>
      </c>
      <c r="CA62" s="46">
        <v>210.6</v>
      </c>
      <c r="CB62" s="46"/>
      <c r="CC62" s="46"/>
      <c r="CD62" s="46">
        <v>210.6</v>
      </c>
      <c r="CE62" s="46">
        <v>206.3</v>
      </c>
      <c r="CH62" s="46">
        <v>206.3</v>
      </c>
      <c r="CJ62" s="46">
        <v>216.5</v>
      </c>
      <c r="CK62" s="46">
        <v>211.9</v>
      </c>
      <c r="CL62" s="46">
        <v>229.7</v>
      </c>
      <c r="CM62" s="46"/>
      <c r="CN62" s="46"/>
    </row>
    <row r="63" spans="2:92"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4"/>
      <c r="BT63" s="4"/>
      <c r="BU63" s="4"/>
      <c r="BV63" s="4"/>
      <c r="BW63" s="4"/>
      <c r="BX63" s="4"/>
      <c r="BY63" s="4"/>
      <c r="BZ63" s="4"/>
      <c r="CA63" s="4"/>
      <c r="CB63" s="4"/>
      <c r="CC63" s="4"/>
      <c r="CD63" s="4"/>
      <c r="CE63" s="4"/>
      <c r="CH63" s="4"/>
      <c r="CJ63" s="4"/>
      <c r="CK63" s="4"/>
      <c r="CL63" s="4"/>
      <c r="CM63" s="4"/>
      <c r="CN63" s="4"/>
    </row>
    <row r="64" spans="2:92" s="41" customFormat="1" x14ac:dyDescent="0.25">
      <c r="B64" s="4" t="s">
        <v>150</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v>1.921</v>
      </c>
      <c r="BT64" s="4"/>
      <c r="BU64" s="4"/>
      <c r="BV64" s="4">
        <v>1.921</v>
      </c>
      <c r="BW64" s="4">
        <v>2.0089999999999999</v>
      </c>
      <c r="BX64" s="4"/>
      <c r="BY64" s="4"/>
      <c r="BZ64" s="4">
        <v>2.0089999999999999</v>
      </c>
      <c r="CA64" s="4">
        <v>1.9139999999999999</v>
      </c>
      <c r="CB64" s="4"/>
      <c r="CC64" s="4"/>
      <c r="CD64" s="4">
        <v>1.9139999999999999</v>
      </c>
      <c r="CE64" s="4">
        <v>1.9139999999999999</v>
      </c>
      <c r="CF64" s="4"/>
      <c r="CG64" s="4"/>
      <c r="CH64" s="4">
        <v>1.9139999999999999</v>
      </c>
      <c r="CJ64" s="4">
        <v>1.9650000000000001</v>
      </c>
      <c r="CK64" s="4">
        <v>2</v>
      </c>
      <c r="CL64" s="4">
        <v>2.2000000000000002</v>
      </c>
      <c r="CM64" s="4"/>
      <c r="CN64" s="4"/>
    </row>
    <row r="65" spans="2:92" s="41" customFormat="1" x14ac:dyDescent="0.25">
      <c r="B65" s="4" t="s">
        <v>151</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v>3.4849999999999999</v>
      </c>
      <c r="BP65" s="4"/>
      <c r="BQ65" s="4"/>
      <c r="BR65" s="4"/>
      <c r="BS65" s="4">
        <v>3.6</v>
      </c>
      <c r="BT65" s="4"/>
      <c r="BU65" s="4"/>
      <c r="BV65" s="4">
        <v>3.6</v>
      </c>
      <c r="BW65" s="4">
        <v>3.7120000000000002</v>
      </c>
      <c r="BX65" s="4"/>
      <c r="BY65" s="4"/>
      <c r="BZ65" s="4">
        <v>3.7120000000000002</v>
      </c>
      <c r="CA65" s="4">
        <v>3.7639999999999998</v>
      </c>
      <c r="CB65" s="4"/>
      <c r="CC65" s="4"/>
      <c r="CD65" s="4">
        <v>3.7639999999999998</v>
      </c>
      <c r="CE65" s="4">
        <v>3.7639999999999998</v>
      </c>
      <c r="CF65" s="4"/>
      <c r="CG65" s="4"/>
      <c r="CH65" s="4">
        <v>3.7639999999999998</v>
      </c>
      <c r="CJ65" s="4">
        <v>3.8010000000000002</v>
      </c>
      <c r="CK65" s="4">
        <v>3.8</v>
      </c>
      <c r="CL65" s="4">
        <v>3.9</v>
      </c>
      <c r="CM65" s="4"/>
      <c r="CN65" s="4"/>
    </row>
    <row r="66" spans="2:92" s="110" customFormat="1" x14ac:dyDescent="0.25">
      <c r="B66" s="46" t="s">
        <v>152</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5.3849999999999998</v>
      </c>
      <c r="BP66" s="46"/>
      <c r="BQ66" s="46"/>
      <c r="BR66" s="46">
        <v>1.9</v>
      </c>
      <c r="BS66" s="46">
        <v>5.5209999999999999</v>
      </c>
      <c r="BT66" s="46"/>
      <c r="BU66" s="46"/>
      <c r="BV66" s="46">
        <v>5.5209999999999999</v>
      </c>
      <c r="BW66" s="46">
        <v>5.7210000000000001</v>
      </c>
      <c r="BX66" s="46"/>
      <c r="BY66" s="46"/>
      <c r="BZ66" s="46">
        <v>5.7210000000000001</v>
      </c>
      <c r="CA66" s="46">
        <v>5.6779999999999999</v>
      </c>
      <c r="CB66" s="46"/>
      <c r="CC66" s="46"/>
      <c r="CD66" s="46">
        <v>5.6779999999999999</v>
      </c>
      <c r="CE66" s="46">
        <v>5.6779999999999999</v>
      </c>
      <c r="CF66" s="46"/>
      <c r="CG66" s="46"/>
      <c r="CH66" s="46">
        <v>5.6779999999999999</v>
      </c>
      <c r="CJ66" s="46">
        <f>SUM(CJ64:CJ65)</f>
        <v>5.766</v>
      </c>
      <c r="CK66" s="46">
        <v>5.8</v>
      </c>
      <c r="CL66" s="46">
        <f>SUM(CL64:CL65)</f>
        <v>6.1</v>
      </c>
      <c r="CM66" s="46"/>
      <c r="CN66" s="46"/>
    </row>
    <row r="67" spans="2:92" x14ac:dyDescent="0.25">
      <c r="B67" s="1" t="s">
        <v>100</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v>85.7</v>
      </c>
      <c r="BT67" s="4"/>
      <c r="BU67" s="4"/>
      <c r="BV67" s="4">
        <v>85.7</v>
      </c>
      <c r="BW67" s="4">
        <v>94.203000000000003</v>
      </c>
      <c r="BX67" s="4"/>
      <c r="BY67" s="4"/>
      <c r="BZ67" s="4">
        <v>94.203000000000003</v>
      </c>
      <c r="CA67" s="4">
        <v>100.7</v>
      </c>
      <c r="CB67" s="4"/>
      <c r="CC67" s="4"/>
      <c r="CD67" s="4">
        <v>100.7</v>
      </c>
      <c r="CE67" s="4">
        <v>100.7</v>
      </c>
      <c r="CH67" s="4">
        <v>100.7</v>
      </c>
      <c r="CJ67" s="4">
        <v>108.2</v>
      </c>
      <c r="CK67" s="4">
        <v>111.5</v>
      </c>
      <c r="CL67" s="4">
        <v>117.9</v>
      </c>
      <c r="CM67" s="4"/>
      <c r="CN67" s="4"/>
    </row>
    <row r="68" spans="2:92"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H68" s="4"/>
      <c r="CJ68" s="4"/>
      <c r="CK68" s="4"/>
      <c r="CL68" s="4"/>
      <c r="CM68" s="4"/>
      <c r="CN68" s="4"/>
    </row>
    <row r="69" spans="2:92" s="83" customFormat="1" x14ac:dyDescent="0.25">
      <c r="B69" s="82" t="s">
        <v>153</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v>262</v>
      </c>
      <c r="BT69" s="82"/>
      <c r="BU69" s="82"/>
      <c r="BV69" s="82">
        <v>262</v>
      </c>
      <c r="BW69" s="82">
        <v>263</v>
      </c>
      <c r="BX69" s="82"/>
      <c r="BY69" s="82"/>
      <c r="BZ69" s="82">
        <v>263</v>
      </c>
      <c r="CA69" s="82">
        <v>264</v>
      </c>
      <c r="CB69" s="82"/>
      <c r="CC69" s="82"/>
      <c r="CD69" s="82">
        <v>264</v>
      </c>
      <c r="CE69" s="82">
        <v>264</v>
      </c>
      <c r="CF69" s="82"/>
      <c r="CG69" s="82"/>
      <c r="CH69" s="82">
        <v>264</v>
      </c>
      <c r="CJ69" s="82">
        <v>265</v>
      </c>
      <c r="CK69" s="82">
        <v>266</v>
      </c>
      <c r="CL69" s="82">
        <v>266</v>
      </c>
      <c r="CM69" s="82"/>
      <c r="CN69" s="82"/>
    </row>
    <row r="70" spans="2:92" s="83" customFormat="1" x14ac:dyDescent="0.25">
      <c r="B70" s="82" t="s">
        <v>154</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226</v>
      </c>
      <c r="BT70" s="82"/>
      <c r="BU70" s="82"/>
      <c r="BV70" s="82">
        <v>226</v>
      </c>
      <c r="BW70" s="82">
        <v>227</v>
      </c>
      <c r="BX70" s="82"/>
      <c r="BY70" s="82"/>
      <c r="BZ70" s="82">
        <v>227</v>
      </c>
      <c r="CA70" s="82">
        <v>227</v>
      </c>
      <c r="CB70" s="82"/>
      <c r="CC70" s="82"/>
      <c r="CD70" s="82">
        <v>227</v>
      </c>
      <c r="CE70" s="82">
        <v>227</v>
      </c>
      <c r="CF70" s="82"/>
      <c r="CG70" s="82"/>
      <c r="CH70" s="82">
        <v>227</v>
      </c>
      <c r="CJ70" s="82">
        <v>229</v>
      </c>
      <c r="CK70" s="82">
        <v>230</v>
      </c>
      <c r="CL70" s="82">
        <v>230</v>
      </c>
      <c r="CM70" s="82"/>
      <c r="CN70" s="82"/>
    </row>
    <row r="71" spans="2:92" s="119" customFormat="1" x14ac:dyDescent="0.25">
      <c r="B71" s="118" t="s">
        <v>155</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v>488</v>
      </c>
      <c r="BT71" s="118"/>
      <c r="BU71" s="118"/>
      <c r="BV71" s="118">
        <v>488</v>
      </c>
      <c r="BW71" s="118">
        <v>490</v>
      </c>
      <c r="BX71" s="118"/>
      <c r="BY71" s="118"/>
      <c r="BZ71" s="118">
        <v>490</v>
      </c>
      <c r="CA71" s="118">
        <v>491</v>
      </c>
      <c r="CB71" s="118"/>
      <c r="CC71" s="118"/>
      <c r="CD71" s="118">
        <v>491</v>
      </c>
      <c r="CE71" s="118">
        <v>491</v>
      </c>
      <c r="CF71" s="118"/>
      <c r="CG71" s="118"/>
      <c r="CH71" s="118">
        <v>491</v>
      </c>
      <c r="CJ71" s="118">
        <f>SUM(CJ69:CJ70)</f>
        <v>494</v>
      </c>
      <c r="CK71" s="118">
        <f>SUM(CK69:CK70)</f>
        <v>496</v>
      </c>
      <c r="CL71" s="118">
        <f>SUM(CL69:CL70)</f>
        <v>496</v>
      </c>
      <c r="CM71" s="118"/>
      <c r="CN71" s="118"/>
    </row>
    <row r="72" spans="2:92"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H72" s="4"/>
      <c r="CJ72" s="4"/>
      <c r="CK72" s="4"/>
      <c r="CL72" s="4"/>
      <c r="CM72" s="4"/>
      <c r="CN72" s="4"/>
    </row>
    <row r="73" spans="2:92"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2619.5126877934299</v>
      </c>
      <c r="BT73" s="57"/>
      <c r="BU73" s="57"/>
      <c r="BV73" s="57">
        <v>2619.5126877934299</v>
      </c>
      <c r="BW73" s="57">
        <v>3614.4</v>
      </c>
      <c r="BX73" s="57"/>
      <c r="BY73" s="57"/>
      <c r="BZ73" s="57">
        <v>3614.4</v>
      </c>
      <c r="CA73" s="57">
        <v>3435.8393624864884</v>
      </c>
      <c r="CB73" s="57"/>
      <c r="CC73" s="57"/>
      <c r="CD73" s="57">
        <v>3435.8393624864884</v>
      </c>
      <c r="CE73" s="57">
        <v>2931</v>
      </c>
      <c r="CF73" s="57"/>
      <c r="CG73" s="57"/>
      <c r="CH73" s="57">
        <v>2931</v>
      </c>
      <c r="CJ73" s="57">
        <v>3389</v>
      </c>
      <c r="CK73" s="57">
        <v>3468</v>
      </c>
      <c r="CL73" s="57">
        <v>3734</v>
      </c>
      <c r="CM73" s="57"/>
      <c r="CN73" s="57"/>
    </row>
    <row r="74" spans="2:92"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79" t="s">
        <v>161</v>
      </c>
      <c r="AH74" s="179"/>
      <c r="AI74" s="179"/>
      <c r="AJ74" s="179"/>
      <c r="AK74" s="59"/>
      <c r="AL74" s="59"/>
      <c r="AM74" s="59"/>
      <c r="AN74" s="59"/>
      <c r="AO74" s="179" t="s">
        <v>161</v>
      </c>
      <c r="AP74" s="179"/>
      <c r="AQ74" s="179"/>
      <c r="AR74" s="179"/>
      <c r="AS74" s="42"/>
      <c r="AT74" s="59"/>
      <c r="AU74" s="59"/>
      <c r="AV74" s="59"/>
      <c r="AW74" s="59"/>
      <c r="AX74" s="59"/>
      <c r="AY74" s="59"/>
      <c r="AZ74" s="59"/>
      <c r="BA74" s="59"/>
      <c r="BJ74" s="41"/>
      <c r="BK74" s="41"/>
      <c r="BL74" s="41"/>
      <c r="BM74" s="41"/>
      <c r="BO74" s="59"/>
      <c r="BP74" s="59"/>
      <c r="BQ74" s="59"/>
      <c r="CA74" s="179" t="s">
        <v>116</v>
      </c>
      <c r="CB74" s="179"/>
      <c r="CC74" s="179"/>
      <c r="CD74" s="179"/>
      <c r="CJ74" s="59"/>
      <c r="CM74" s="134"/>
    </row>
  </sheetData>
  <mergeCells count="43">
    <mergeCell ref="AT2:AW2"/>
    <mergeCell ref="AX2:BA2"/>
    <mergeCell ref="BB2:BE2"/>
    <mergeCell ref="BF2:BI2"/>
    <mergeCell ref="BJ2:BM2"/>
    <mergeCell ref="BS2:BV2"/>
    <mergeCell ref="BW2:BZ2"/>
    <mergeCell ref="CA2:CD2"/>
    <mergeCell ref="CE2:CH2"/>
    <mergeCell ref="BO3:BR3"/>
    <mergeCell ref="BS3:BV3"/>
    <mergeCell ref="BW3:BZ3"/>
    <mergeCell ref="CA3:CD3"/>
    <mergeCell ref="CE3:CH3"/>
    <mergeCell ref="BO2:BR2"/>
    <mergeCell ref="AC2:AF2"/>
    <mergeCell ref="AG2:AJ2"/>
    <mergeCell ref="AK2:AN2"/>
    <mergeCell ref="AO2:AR2"/>
    <mergeCell ref="Y3:AB3"/>
    <mergeCell ref="AC3:AF3"/>
    <mergeCell ref="AG3:AJ3"/>
    <mergeCell ref="AK3:AN3"/>
    <mergeCell ref="AO3:AR3"/>
    <mergeCell ref="Y2:AB2"/>
    <mergeCell ref="D2:G2"/>
    <mergeCell ref="H2:K2"/>
    <mergeCell ref="L2:O2"/>
    <mergeCell ref="P2:S2"/>
    <mergeCell ref="T2:W2"/>
    <mergeCell ref="CA74:CD74"/>
    <mergeCell ref="D3:G3"/>
    <mergeCell ref="H3:K3"/>
    <mergeCell ref="L3:O3"/>
    <mergeCell ref="P3:S3"/>
    <mergeCell ref="T3:W3"/>
    <mergeCell ref="AO74:AR74"/>
    <mergeCell ref="AG74:AJ74"/>
    <mergeCell ref="AT3:AW3"/>
    <mergeCell ref="AX3:BA3"/>
    <mergeCell ref="BB3:BE3"/>
    <mergeCell ref="BF3:BI3"/>
    <mergeCell ref="BJ3:BM3"/>
  </mergeCells>
  <phoneticPr fontId="8" type="noConversion"/>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3F33-25B3-4B85-BF4E-7CD53F22718A}">
  <sheetPr>
    <tabColor rgb="FFFFFF00"/>
    <pageSetUpPr fitToPage="1"/>
  </sheetPr>
  <dimension ref="B1:CW74"/>
  <sheetViews>
    <sheetView showGridLines="0" tabSelected="1" zoomScaleNormal="100" workbookViewId="0">
      <pane xSplit="3" ySplit="3" topLeftCell="CE4" activePane="bottomRight" state="frozen"/>
      <selection pane="topRight" activeCell="D1" sqref="D1"/>
      <selection pane="bottomLeft" activeCell="A4" sqref="A4"/>
      <selection pane="bottomRight" activeCell="B1" sqref="B1"/>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2" width="9.140625" style="2" customWidth="1" outlineLevel="1"/>
    <col min="73" max="75" width="9.140625" style="2" customWidth="1" outlineLevel="2"/>
    <col min="76" max="78" width="9.140625" style="2" customWidth="1" outlineLevel="1"/>
    <col min="79" max="81" width="9.140625" style="2" customWidth="1" outlineLevel="2"/>
    <col min="82" max="82" width="9.140625" style="2" customWidth="1" outlineLevel="1"/>
    <col min="83" max="85" width="9.140625" style="76" customWidth="1" outlineLevel="2"/>
    <col min="86" max="86" width="9.140625" style="76" customWidth="1" outlineLevel="1"/>
    <col min="87" max="89" width="9.140625" style="2" customWidth="1" outlineLevel="2"/>
    <col min="90" max="90" width="9.140625" style="2" customWidth="1"/>
    <col min="91" max="91" width="9.140625" style="130" customWidth="1"/>
    <col min="92" max="92" width="9.140625" style="2" customWidth="1"/>
    <col min="93" max="95" width="9.140625" style="2" customWidth="1" outlineLevel="2"/>
    <col min="96" max="96" width="9.140625" style="76" customWidth="1" outlineLevel="2"/>
    <col min="97" max="16384" width="9.140625" style="2"/>
  </cols>
  <sheetData>
    <row r="1" spans="2:101" ht="99.75" customHeight="1" x14ac:dyDescent="0.5">
      <c r="B1" s="93" t="s">
        <v>159</v>
      </c>
      <c r="D1" s="78" t="s">
        <v>118</v>
      </c>
      <c r="E1" s="78" t="s">
        <v>111</v>
      </c>
      <c r="F1" s="78" t="s">
        <v>112</v>
      </c>
      <c r="G1" s="78" t="s">
        <v>119</v>
      </c>
      <c r="H1" s="78" t="s">
        <v>118</v>
      </c>
      <c r="I1" s="78" t="s">
        <v>111</v>
      </c>
      <c r="J1" s="78" t="s">
        <v>112</v>
      </c>
      <c r="K1" s="78" t="s">
        <v>119</v>
      </c>
      <c r="L1" s="78" t="s">
        <v>118</v>
      </c>
      <c r="M1" s="78" t="s">
        <v>111</v>
      </c>
      <c r="N1" s="78" t="s">
        <v>112</v>
      </c>
      <c r="O1" s="78" t="s">
        <v>119</v>
      </c>
      <c r="P1" s="78" t="s">
        <v>118</v>
      </c>
      <c r="Q1" s="78" t="s">
        <v>111</v>
      </c>
      <c r="R1" s="78" t="s">
        <v>112</v>
      </c>
      <c r="S1" s="78" t="s">
        <v>119</v>
      </c>
      <c r="T1" s="78" t="s">
        <v>118</v>
      </c>
      <c r="U1" s="78" t="s">
        <v>111</v>
      </c>
      <c r="V1" s="78" t="s">
        <v>112</v>
      </c>
      <c r="W1" s="78" t="s">
        <v>119</v>
      </c>
      <c r="X1" s="121"/>
      <c r="Y1" s="78" t="s">
        <v>118</v>
      </c>
      <c r="Z1" s="78" t="s">
        <v>111</v>
      </c>
      <c r="AA1" s="78" t="s">
        <v>112</v>
      </c>
      <c r="AB1" s="78" t="s">
        <v>119</v>
      </c>
      <c r="AC1" s="78" t="s">
        <v>118</v>
      </c>
      <c r="AD1" s="78" t="s">
        <v>111</v>
      </c>
      <c r="AE1" s="78" t="s">
        <v>112</v>
      </c>
      <c r="AF1" s="78" t="s">
        <v>119</v>
      </c>
      <c r="AG1" s="78" t="s">
        <v>118</v>
      </c>
      <c r="AH1" s="78" t="s">
        <v>111</v>
      </c>
      <c r="AI1" s="78" t="s">
        <v>112</v>
      </c>
      <c r="AJ1" s="78" t="s">
        <v>119</v>
      </c>
      <c r="AK1" s="78" t="s">
        <v>118</v>
      </c>
      <c r="AL1" s="78" t="s">
        <v>111</v>
      </c>
      <c r="AM1" s="78" t="s">
        <v>112</v>
      </c>
      <c r="AN1" s="78" t="s">
        <v>119</v>
      </c>
      <c r="AO1" s="78" t="s">
        <v>118</v>
      </c>
      <c r="AP1" s="78" t="s">
        <v>111</v>
      </c>
      <c r="AQ1" s="78" t="s">
        <v>112</v>
      </c>
      <c r="AR1" s="78" t="s">
        <v>119</v>
      </c>
      <c r="AT1" s="78" t="s">
        <v>118</v>
      </c>
      <c r="AU1" s="78" t="s">
        <v>111</v>
      </c>
      <c r="AV1" s="78" t="s">
        <v>112</v>
      </c>
      <c r="AW1" s="78" t="s">
        <v>119</v>
      </c>
      <c r="AX1" s="78" t="s">
        <v>118</v>
      </c>
      <c r="AY1" s="78" t="s">
        <v>111</v>
      </c>
      <c r="AZ1" s="78" t="s">
        <v>112</v>
      </c>
      <c r="BA1" s="78" t="s">
        <v>119</v>
      </c>
      <c r="BB1" s="78" t="s">
        <v>118</v>
      </c>
      <c r="BC1" s="78" t="s">
        <v>111</v>
      </c>
      <c r="BD1" s="78" t="s">
        <v>112</v>
      </c>
      <c r="BE1" s="78" t="s">
        <v>119</v>
      </c>
      <c r="BF1" s="78" t="s">
        <v>118</v>
      </c>
      <c r="BG1" s="78" t="s">
        <v>111</v>
      </c>
      <c r="BH1" s="78" t="s">
        <v>112</v>
      </c>
      <c r="BI1" s="78" t="s">
        <v>119</v>
      </c>
      <c r="BJ1" s="78" t="s">
        <v>118</v>
      </c>
      <c r="BK1" s="78" t="s">
        <v>111</v>
      </c>
      <c r="BL1" s="78" t="s">
        <v>112</v>
      </c>
      <c r="BM1" s="78" t="s">
        <v>119</v>
      </c>
      <c r="BO1" s="78" t="s">
        <v>118</v>
      </c>
      <c r="BP1" s="78" t="s">
        <v>111</v>
      </c>
      <c r="BQ1" s="78" t="s">
        <v>112</v>
      </c>
      <c r="BR1" s="78" t="s">
        <v>119</v>
      </c>
      <c r="BS1" s="164" t="s">
        <v>182</v>
      </c>
      <c r="BT1" s="164" t="s">
        <v>169</v>
      </c>
      <c r="BU1" s="78" t="s">
        <v>118</v>
      </c>
      <c r="BV1" s="78" t="s">
        <v>111</v>
      </c>
      <c r="BW1" s="78" t="s">
        <v>112</v>
      </c>
      <c r="BX1" s="78" t="s">
        <v>119</v>
      </c>
      <c r="BY1" s="164" t="s">
        <v>183</v>
      </c>
      <c r="BZ1" s="164" t="s">
        <v>169</v>
      </c>
      <c r="CA1" s="78" t="s">
        <v>118</v>
      </c>
      <c r="CB1" s="78" t="s">
        <v>111</v>
      </c>
      <c r="CC1" s="78" t="s">
        <v>112</v>
      </c>
      <c r="CD1" s="78" t="s">
        <v>119</v>
      </c>
      <c r="CE1" s="78" t="s">
        <v>118</v>
      </c>
      <c r="CF1" s="78" t="s">
        <v>111</v>
      </c>
      <c r="CG1" s="78" t="s">
        <v>112</v>
      </c>
      <c r="CH1" s="78" t="s">
        <v>119</v>
      </c>
      <c r="CI1" s="78" t="s">
        <v>118</v>
      </c>
      <c r="CJ1" s="78" t="s">
        <v>111</v>
      </c>
      <c r="CK1" s="78" t="s">
        <v>112</v>
      </c>
      <c r="CL1" s="78" t="s">
        <v>119</v>
      </c>
      <c r="CM1" s="164" t="s">
        <v>158</v>
      </c>
      <c r="CO1" s="78"/>
      <c r="CP1" s="78"/>
      <c r="CQ1" s="78"/>
      <c r="CR1" s="78"/>
      <c r="CS1" s="78"/>
    </row>
    <row r="2" spans="2:101" s="33" customFormat="1" ht="31.5" x14ac:dyDescent="0.25">
      <c r="B2" s="94" t="s">
        <v>122</v>
      </c>
      <c r="D2" s="180" t="s">
        <v>5</v>
      </c>
      <c r="E2" s="180"/>
      <c r="F2" s="180"/>
      <c r="G2" s="180"/>
      <c r="H2" s="181" t="str">
        <f>D2</f>
        <v>2020/21</v>
      </c>
      <c r="I2" s="181"/>
      <c r="J2" s="181"/>
      <c r="K2" s="181"/>
      <c r="L2" s="180" t="str">
        <f>H2</f>
        <v>2020/21</v>
      </c>
      <c r="M2" s="180"/>
      <c r="N2" s="180"/>
      <c r="O2" s="180"/>
      <c r="P2" s="181" t="str">
        <f>L2</f>
        <v>2020/21</v>
      </c>
      <c r="Q2" s="181"/>
      <c r="R2" s="181"/>
      <c r="S2" s="181"/>
      <c r="T2" s="180" t="str">
        <f>P2</f>
        <v>2020/21</v>
      </c>
      <c r="U2" s="180"/>
      <c r="V2" s="180"/>
      <c r="W2" s="180"/>
      <c r="X2" s="122"/>
      <c r="Y2" s="180" t="s">
        <v>86</v>
      </c>
      <c r="Z2" s="180"/>
      <c r="AA2" s="180"/>
      <c r="AB2" s="180"/>
      <c r="AC2" s="181" t="str">
        <f>Y2</f>
        <v>2021/22</v>
      </c>
      <c r="AD2" s="181"/>
      <c r="AE2" s="181"/>
      <c r="AF2" s="181"/>
      <c r="AG2" s="180" t="str">
        <f>AC2</f>
        <v>2021/22</v>
      </c>
      <c r="AH2" s="180"/>
      <c r="AI2" s="180"/>
      <c r="AJ2" s="180"/>
      <c r="AK2" s="181" t="str">
        <f>AG2</f>
        <v>2021/22</v>
      </c>
      <c r="AL2" s="181"/>
      <c r="AM2" s="181"/>
      <c r="AN2" s="181"/>
      <c r="AO2" s="180" t="str">
        <f>AK2</f>
        <v>2021/22</v>
      </c>
      <c r="AP2" s="180"/>
      <c r="AQ2" s="180"/>
      <c r="AR2" s="180"/>
      <c r="AS2" s="81"/>
      <c r="AT2" s="180" t="s">
        <v>95</v>
      </c>
      <c r="AU2" s="180"/>
      <c r="AV2" s="180"/>
      <c r="AW2" s="180"/>
      <c r="AX2" s="181" t="str">
        <f>AT2</f>
        <v>2022/23</v>
      </c>
      <c r="AY2" s="181"/>
      <c r="AZ2" s="181"/>
      <c r="BA2" s="181"/>
      <c r="BB2" s="180" t="str">
        <f>AX2</f>
        <v>2022/23</v>
      </c>
      <c r="BC2" s="180"/>
      <c r="BD2" s="180"/>
      <c r="BE2" s="180"/>
      <c r="BF2" s="181" t="str">
        <f>BB2</f>
        <v>2022/23</v>
      </c>
      <c r="BG2" s="181"/>
      <c r="BH2" s="181"/>
      <c r="BI2" s="181"/>
      <c r="BJ2" s="180" t="str">
        <f>BF2</f>
        <v>2022/23</v>
      </c>
      <c r="BK2" s="180"/>
      <c r="BL2" s="180"/>
      <c r="BM2" s="180"/>
      <c r="BN2" s="80"/>
      <c r="BO2" s="180" t="s">
        <v>104</v>
      </c>
      <c r="BP2" s="180"/>
      <c r="BQ2" s="180"/>
      <c r="BR2" s="180"/>
      <c r="BS2" s="182" t="s">
        <v>104</v>
      </c>
      <c r="BT2" s="182"/>
      <c r="BU2" s="181" t="str">
        <f>BO2</f>
        <v>2023/24</v>
      </c>
      <c r="BV2" s="181"/>
      <c r="BW2" s="181"/>
      <c r="BX2" s="181"/>
      <c r="BY2" s="182" t="s">
        <v>104</v>
      </c>
      <c r="BZ2" s="182"/>
      <c r="CA2" s="180" t="str">
        <f>BU2</f>
        <v>2023/24</v>
      </c>
      <c r="CB2" s="180"/>
      <c r="CC2" s="180"/>
      <c r="CD2" s="180"/>
      <c r="CE2" s="181" t="str">
        <f>CA2</f>
        <v>2023/24</v>
      </c>
      <c r="CF2" s="181"/>
      <c r="CG2" s="181"/>
      <c r="CH2" s="181"/>
      <c r="CI2" s="180" t="str">
        <f>CE2</f>
        <v>2023/24</v>
      </c>
      <c r="CJ2" s="180"/>
      <c r="CK2" s="180"/>
      <c r="CL2" s="180"/>
      <c r="CM2" s="172" t="str">
        <f>CI2</f>
        <v>2023/24</v>
      </c>
      <c r="CN2" s="81"/>
      <c r="CO2" s="166" t="s">
        <v>163</v>
      </c>
      <c r="CP2" s="167" t="str">
        <f>CO2</f>
        <v>2024/25</v>
      </c>
      <c r="CQ2" s="166" t="str">
        <f>CP2</f>
        <v>2024/25</v>
      </c>
      <c r="CR2" s="167" t="str">
        <f>CQ2</f>
        <v>2024/25</v>
      </c>
      <c r="CS2" s="166" t="str">
        <f>CR2</f>
        <v>2024/25</v>
      </c>
    </row>
    <row r="3" spans="2:101" s="33" customFormat="1" ht="15.75" x14ac:dyDescent="0.25">
      <c r="B3" s="33" t="s">
        <v>7</v>
      </c>
      <c r="D3" s="180" t="s">
        <v>1</v>
      </c>
      <c r="E3" s="180"/>
      <c r="F3" s="180"/>
      <c r="G3" s="180"/>
      <c r="H3" s="181" t="s">
        <v>2</v>
      </c>
      <c r="I3" s="181"/>
      <c r="J3" s="181"/>
      <c r="K3" s="181"/>
      <c r="L3" s="180" t="s">
        <v>3</v>
      </c>
      <c r="M3" s="180"/>
      <c r="N3" s="180"/>
      <c r="O3" s="180"/>
      <c r="P3" s="181" t="s">
        <v>4</v>
      </c>
      <c r="Q3" s="181"/>
      <c r="R3" s="181"/>
      <c r="S3" s="181"/>
      <c r="T3" s="180" t="s">
        <v>0</v>
      </c>
      <c r="U3" s="180"/>
      <c r="V3" s="180"/>
      <c r="W3" s="180"/>
      <c r="X3" s="122"/>
      <c r="Y3" s="180" t="s">
        <v>1</v>
      </c>
      <c r="Z3" s="180"/>
      <c r="AA3" s="180"/>
      <c r="AB3" s="180"/>
      <c r="AC3" s="181" t="s">
        <v>2</v>
      </c>
      <c r="AD3" s="181"/>
      <c r="AE3" s="181"/>
      <c r="AF3" s="181"/>
      <c r="AG3" s="180" t="s">
        <v>162</v>
      </c>
      <c r="AH3" s="180"/>
      <c r="AI3" s="180"/>
      <c r="AJ3" s="180"/>
      <c r="AK3" s="181" t="s">
        <v>4</v>
      </c>
      <c r="AL3" s="181"/>
      <c r="AM3" s="181"/>
      <c r="AN3" s="181"/>
      <c r="AO3" s="180" t="s">
        <v>160</v>
      </c>
      <c r="AP3" s="180"/>
      <c r="AQ3" s="180"/>
      <c r="AR3" s="180"/>
      <c r="AS3" s="81"/>
      <c r="AT3" s="180" t="s">
        <v>1</v>
      </c>
      <c r="AU3" s="180"/>
      <c r="AV3" s="180"/>
      <c r="AW3" s="180"/>
      <c r="AX3" s="181" t="s">
        <v>2</v>
      </c>
      <c r="AY3" s="181"/>
      <c r="AZ3" s="181"/>
      <c r="BA3" s="181"/>
      <c r="BB3" s="180" t="s">
        <v>3</v>
      </c>
      <c r="BC3" s="180"/>
      <c r="BD3" s="180"/>
      <c r="BE3" s="180"/>
      <c r="BF3" s="181" t="s">
        <v>4</v>
      </c>
      <c r="BG3" s="181"/>
      <c r="BH3" s="181"/>
      <c r="BI3" s="181"/>
      <c r="BJ3" s="180" t="s">
        <v>0</v>
      </c>
      <c r="BK3" s="180"/>
      <c r="BL3" s="180"/>
      <c r="BM3" s="180"/>
      <c r="BN3" s="81"/>
      <c r="BO3" s="180" t="s">
        <v>1</v>
      </c>
      <c r="BP3" s="180"/>
      <c r="BQ3" s="180"/>
      <c r="BR3" s="180"/>
      <c r="BS3" s="182" t="s">
        <v>1</v>
      </c>
      <c r="BT3" s="182"/>
      <c r="BU3" s="181" t="s">
        <v>2</v>
      </c>
      <c r="BV3" s="181"/>
      <c r="BW3" s="181"/>
      <c r="BX3" s="181"/>
      <c r="BY3" s="182" t="s">
        <v>2</v>
      </c>
      <c r="BZ3" s="182"/>
      <c r="CA3" s="180" t="s">
        <v>3</v>
      </c>
      <c r="CB3" s="180"/>
      <c r="CC3" s="180"/>
      <c r="CD3" s="180"/>
      <c r="CE3" s="181" t="s">
        <v>117</v>
      </c>
      <c r="CF3" s="181"/>
      <c r="CG3" s="181"/>
      <c r="CH3" s="181"/>
      <c r="CI3" s="180" t="s">
        <v>0</v>
      </c>
      <c r="CJ3" s="180"/>
      <c r="CK3" s="180"/>
      <c r="CL3" s="180"/>
      <c r="CM3" s="172" t="str">
        <f>CI3</f>
        <v>FY</v>
      </c>
      <c r="CN3" s="81"/>
      <c r="CO3" s="166" t="s">
        <v>1</v>
      </c>
      <c r="CP3" s="167" t="s">
        <v>2</v>
      </c>
      <c r="CQ3" s="166" t="s">
        <v>3</v>
      </c>
      <c r="CR3" s="167" t="s">
        <v>4</v>
      </c>
      <c r="CS3" s="166" t="s">
        <v>0</v>
      </c>
    </row>
    <row r="4" spans="2:101" x14ac:dyDescent="0.25">
      <c r="D4" s="3"/>
      <c r="E4" s="3"/>
      <c r="F4" s="3"/>
      <c r="G4" s="3"/>
      <c r="H4" s="3"/>
      <c r="I4" s="3"/>
      <c r="J4" s="3"/>
      <c r="K4" s="3"/>
      <c r="L4" s="3"/>
      <c r="M4" s="3"/>
      <c r="N4" s="3"/>
      <c r="O4" s="3"/>
      <c r="P4" s="3"/>
      <c r="Q4" s="3"/>
      <c r="R4" s="3"/>
      <c r="S4" s="3"/>
      <c r="T4" s="3"/>
      <c r="U4" s="3"/>
      <c r="V4" s="3"/>
      <c r="W4" s="3"/>
      <c r="Y4" s="3"/>
      <c r="Z4" s="3"/>
      <c r="AA4" s="3"/>
      <c r="AB4" s="3"/>
      <c r="CM4" s="2"/>
    </row>
    <row r="5" spans="2:101"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691.28017326460997</v>
      </c>
      <c r="BT5" s="4">
        <v>1841.2801732646099</v>
      </c>
      <c r="BU5" s="4">
        <v>1285.4000000000001</v>
      </c>
      <c r="BV5" s="4"/>
      <c r="BW5" s="4"/>
      <c r="BX5" s="4">
        <v>1285.4000000000001</v>
      </c>
      <c r="BY5" s="4">
        <v>441.61680000000001</v>
      </c>
      <c r="BZ5" s="4">
        <v>1727.0168000000001</v>
      </c>
      <c r="CA5" s="4">
        <v>2508</v>
      </c>
      <c r="CB5" s="4"/>
      <c r="CC5" s="4"/>
      <c r="CD5" s="4">
        <v>2508</v>
      </c>
      <c r="CE5" s="4">
        <f>CI5-BO5-BU5-CA5</f>
        <v>1757.6000000000004</v>
      </c>
      <c r="CF5" s="4"/>
      <c r="CG5" s="4"/>
      <c r="CH5" s="4">
        <f>SUM(CE5:CG5)</f>
        <v>1757.6000000000004</v>
      </c>
      <c r="CI5" s="4">
        <v>6701</v>
      </c>
      <c r="CJ5" s="4"/>
      <c r="CK5" s="4"/>
      <c r="CL5" s="4">
        <f>SUM(CI5:CK5)</f>
        <v>6701</v>
      </c>
      <c r="CM5" s="4">
        <f>BT5+BZ5+CD5+CH5</f>
        <v>7833.8969732646101</v>
      </c>
      <c r="CO5" s="82">
        <v>1956</v>
      </c>
      <c r="CP5" s="82">
        <v>1851</v>
      </c>
      <c r="CQ5" s="82">
        <v>2694</v>
      </c>
      <c r="CR5" s="4"/>
      <c r="CS5" s="4"/>
      <c r="CU5" s="41"/>
      <c r="CV5" s="41"/>
      <c r="CW5" s="41"/>
    </row>
    <row r="6" spans="2:101"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-374.157647572418</v>
      </c>
      <c r="BT6" s="7">
        <v>-1001.957647572418</v>
      </c>
      <c r="BU6" s="7">
        <v>-712.8</v>
      </c>
      <c r="BV6" s="7">
        <v>23.7</v>
      </c>
      <c r="BW6" s="7"/>
      <c r="BX6" s="7">
        <v>-689.09999999999991</v>
      </c>
      <c r="BY6" s="7">
        <v>-246.89099999999999</v>
      </c>
      <c r="BZ6" s="7">
        <v>-935.99099999999987</v>
      </c>
      <c r="CA6" s="7">
        <v>-1412.5</v>
      </c>
      <c r="CB6" s="7">
        <v>19.7</v>
      </c>
      <c r="CC6" s="7"/>
      <c r="CD6" s="7">
        <v>-1392.8</v>
      </c>
      <c r="CE6" s="7">
        <f>CI6-BO6-BU6-CA6</f>
        <v>-934.80000000000018</v>
      </c>
      <c r="CF6" s="7">
        <f>CJ6-BP6-BV6-CB6</f>
        <v>21.500000000000004</v>
      </c>
      <c r="CG6" s="7"/>
      <c r="CH6" s="7">
        <f>SUM(CE6:CG6)</f>
        <v>-913.30000000000018</v>
      </c>
      <c r="CI6" s="7">
        <v>-3704</v>
      </c>
      <c r="CJ6" s="7">
        <v>81</v>
      </c>
      <c r="CK6" s="7"/>
      <c r="CL6" s="7">
        <f>SUM(CI6:CK6)</f>
        <v>-3623</v>
      </c>
      <c r="CM6" s="7">
        <f>BT6+BZ6+CD6+CH6</f>
        <v>-4244.0486475724183</v>
      </c>
      <c r="CO6" s="138">
        <v>-1053</v>
      </c>
      <c r="CP6" s="138">
        <v>-999</v>
      </c>
      <c r="CQ6" s="138">
        <v>-1449</v>
      </c>
      <c r="CR6" s="7"/>
      <c r="CS6" s="7"/>
      <c r="CU6" s="41"/>
      <c r="CV6" s="41"/>
      <c r="CW6" s="41"/>
    </row>
    <row r="7" spans="2:101"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V7" si="3">SUM(T5:T6)</f>
        <v>1841.2000000000003</v>
      </c>
      <c r="U7" s="4">
        <f t="shared" si="3"/>
        <v>50.448154000000002</v>
      </c>
      <c r="V7" s="4">
        <f t="shared" si="3"/>
        <v>0</v>
      </c>
      <c r="W7" s="4">
        <f>SUM(W5:W6)</f>
        <v>1891.6481540000004</v>
      </c>
      <c r="Y7" s="4">
        <f t="shared" ref="Y7:AA7" si="4">SUM(Y5:Y6)</f>
        <v>453.09999999999991</v>
      </c>
      <c r="Z7" s="4">
        <f t="shared" si="4"/>
        <v>14.703052</v>
      </c>
      <c r="AA7" s="4">
        <f t="shared" si="4"/>
        <v>0</v>
      </c>
      <c r="AB7" s="4">
        <f>SUM(AB5:AB6)</f>
        <v>467.80305199999987</v>
      </c>
      <c r="AC7" s="4">
        <f t="shared" ref="AC7:AE7" si="5">SUM(AC5:AC6)</f>
        <v>430.9</v>
      </c>
      <c r="AD7" s="4">
        <f t="shared" si="5"/>
        <v>13.484774</v>
      </c>
      <c r="AE7" s="4">
        <f t="shared" si="5"/>
        <v>0</v>
      </c>
      <c r="AF7" s="4">
        <f>SUM(AF5:AF6)</f>
        <v>444.38477399999999</v>
      </c>
      <c r="AG7" s="4">
        <f t="shared" ref="AG7:AI7" si="6">SUM(AG5:AG6)</f>
        <v>613.70000000000005</v>
      </c>
      <c r="AH7" s="4">
        <f t="shared" si="6"/>
        <v>14.850638999999999</v>
      </c>
      <c r="AI7" s="4">
        <f t="shared" si="6"/>
        <v>-20.333417009999998</v>
      </c>
      <c r="AJ7" s="4">
        <f>SUM(AJ5:AJ6)</f>
        <v>608.2172219900001</v>
      </c>
      <c r="AK7" s="4">
        <f t="shared" ref="AK7:AM7" si="7">SUM(AK5:AK6)</f>
        <v>468.29999999999995</v>
      </c>
      <c r="AL7" s="4">
        <f t="shared" si="7"/>
        <v>11.458254999999999</v>
      </c>
      <c r="AM7" s="4">
        <f t="shared" si="7"/>
        <v>0</v>
      </c>
      <c r="AN7" s="4">
        <f>SUM(AN5:AN6)</f>
        <v>479.75825499999996</v>
      </c>
      <c r="AO7" s="4">
        <f t="shared" ref="AO7:AQ7" si="8">SUM(AO5:AO6)</f>
        <v>1966</v>
      </c>
      <c r="AP7" s="4">
        <f t="shared" si="8"/>
        <v>54.496720000000003</v>
      </c>
      <c r="AQ7" s="4">
        <f t="shared" si="8"/>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BL7" si="9">SUM(BJ5:BJ6)</f>
        <v>2014.4000000000005</v>
      </c>
      <c r="BK7" s="4">
        <f t="shared" si="9"/>
        <v>61.96828</v>
      </c>
      <c r="BL7" s="4">
        <f t="shared" si="9"/>
        <v>0</v>
      </c>
      <c r="BM7" s="4">
        <f>SUM(BM5:BM6)</f>
        <v>2076.3682800000006</v>
      </c>
      <c r="BO7" s="4">
        <v>506.1</v>
      </c>
      <c r="BP7" s="4">
        <v>16.100000000000001</v>
      </c>
      <c r="BQ7" s="4">
        <v>0</v>
      </c>
      <c r="BR7" s="4">
        <v>522.20000000000005</v>
      </c>
      <c r="BS7" s="4">
        <v>317.12252569219197</v>
      </c>
      <c r="BT7" s="4">
        <v>839.3225256921919</v>
      </c>
      <c r="BU7" s="4">
        <v>572.60000000000014</v>
      </c>
      <c r="BV7" s="4">
        <v>23.7</v>
      </c>
      <c r="BW7" s="4">
        <v>0</v>
      </c>
      <c r="BX7" s="4">
        <v>596.30000000000018</v>
      </c>
      <c r="BY7" s="4">
        <v>194.72580000000002</v>
      </c>
      <c r="BZ7" s="4">
        <v>791.02580000000023</v>
      </c>
      <c r="CA7" s="4">
        <v>1095.5</v>
      </c>
      <c r="CB7" s="4">
        <v>19.7</v>
      </c>
      <c r="CC7" s="4">
        <v>0</v>
      </c>
      <c r="CD7" s="4">
        <v>1115.2</v>
      </c>
      <c r="CE7" s="4">
        <f t="shared" ref="CE7:CH7" si="10">CE5+CE6</f>
        <v>822.80000000000018</v>
      </c>
      <c r="CF7" s="4">
        <f t="shared" si="10"/>
        <v>21.500000000000004</v>
      </c>
      <c r="CG7" s="4">
        <f t="shared" si="10"/>
        <v>0</v>
      </c>
      <c r="CH7" s="4">
        <f t="shared" si="10"/>
        <v>844.30000000000018</v>
      </c>
      <c r="CI7" s="4">
        <f t="shared" ref="CI7:CK7" si="11">SUM(CI5:CI6)</f>
        <v>2997</v>
      </c>
      <c r="CJ7" s="4">
        <f t="shared" si="11"/>
        <v>81</v>
      </c>
      <c r="CK7" s="4">
        <f t="shared" si="11"/>
        <v>0</v>
      </c>
      <c r="CL7" s="4">
        <f>SUM(CL5:CL6)</f>
        <v>3078</v>
      </c>
      <c r="CM7" s="4">
        <f>SUM(CM5:CM6)</f>
        <v>3589.8483256921918</v>
      </c>
      <c r="CO7" s="82">
        <f t="shared" ref="CO7:CQ7" si="12">SUM(CO5:CO6)</f>
        <v>903</v>
      </c>
      <c r="CP7" s="82">
        <f t="shared" si="12"/>
        <v>852</v>
      </c>
      <c r="CQ7" s="82">
        <f t="shared" si="12"/>
        <v>1245</v>
      </c>
      <c r="CR7" s="4"/>
      <c r="CS7" s="4"/>
      <c r="CU7" s="41"/>
      <c r="CV7" s="41"/>
      <c r="CW7" s="41"/>
    </row>
    <row r="8" spans="2:101"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129"/>
      <c r="BT8" s="129"/>
      <c r="BU8" s="37"/>
      <c r="BV8" s="1"/>
      <c r="BW8" s="1"/>
      <c r="BX8" s="1"/>
      <c r="BY8" s="1"/>
      <c r="BZ8" s="1"/>
      <c r="CA8" s="37"/>
      <c r="CB8" s="1"/>
      <c r="CC8" s="1"/>
      <c r="CD8" s="1"/>
      <c r="CE8" s="37"/>
      <c r="CF8" s="1"/>
      <c r="CG8" s="1"/>
      <c r="CH8" s="1"/>
      <c r="CI8" s="37"/>
      <c r="CJ8" s="1"/>
      <c r="CK8" s="1"/>
      <c r="CL8" s="1"/>
      <c r="CM8" s="4"/>
      <c r="CO8" s="137"/>
      <c r="CP8" s="137"/>
      <c r="CQ8" s="137"/>
      <c r="CR8" s="37"/>
      <c r="CS8" s="1"/>
      <c r="CU8" s="41"/>
      <c r="CV8" s="41"/>
      <c r="CW8" s="41"/>
    </row>
    <row r="9" spans="2:101"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-94.702914058227705</v>
      </c>
      <c r="BT9" s="4">
        <v>-202.0533810582277</v>
      </c>
      <c r="BU9" s="4">
        <v>-152.19999999999999</v>
      </c>
      <c r="BV9" s="4">
        <v>-25</v>
      </c>
      <c r="BW9" s="4">
        <v>27.1</v>
      </c>
      <c r="BX9" s="4">
        <v>-150.1</v>
      </c>
      <c r="BY9" s="4">
        <v>-65.259200000000007</v>
      </c>
      <c r="BZ9" s="4">
        <v>-215.35919999999999</v>
      </c>
      <c r="CA9" s="4">
        <v>-274.39999999999998</v>
      </c>
      <c r="CB9" s="4">
        <v>-22.099999999999998</v>
      </c>
      <c r="CC9" s="4">
        <v>17</v>
      </c>
      <c r="CD9" s="4">
        <v>-279.5</v>
      </c>
      <c r="CE9" s="4">
        <f>CI9-BO9-BU9-CA9</f>
        <v>-248.00000000000011</v>
      </c>
      <c r="CF9" s="4">
        <f>CJ9-BP9-BV9-CB9</f>
        <v>-20.800000000000008</v>
      </c>
      <c r="CG9" s="4">
        <f>CK9-BQ9-BW9-CC9</f>
        <v>13.750466999999993</v>
      </c>
      <c r="CH9" s="4">
        <f t="shared" ref="CH9:CH11" si="13">SUM(CE9:CG9)</f>
        <v>-255.04953300000014</v>
      </c>
      <c r="CI9" s="4">
        <v>-786</v>
      </c>
      <c r="CJ9" s="4">
        <v>-85</v>
      </c>
      <c r="CK9" s="4">
        <v>79</v>
      </c>
      <c r="CL9" s="4">
        <f>SUM(CI9:CK9)</f>
        <v>-792</v>
      </c>
      <c r="CM9" s="4">
        <f t="shared" ref="CM9:CM11" si="14">BT9+BZ9+CD9+CH9</f>
        <v>-951.96211405822783</v>
      </c>
      <c r="CO9" s="82">
        <v>-216</v>
      </c>
      <c r="CP9" s="82">
        <v>-235</v>
      </c>
      <c r="CQ9" s="82">
        <v>-325</v>
      </c>
      <c r="CR9" s="4"/>
      <c r="CS9" s="4"/>
      <c r="CU9" s="41"/>
      <c r="CV9" s="41"/>
      <c r="CW9" s="41"/>
    </row>
    <row r="10" spans="2:101"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-157.199169626036</v>
      </c>
      <c r="BT10" s="4">
        <v>-372.09916962603597</v>
      </c>
      <c r="BU10" s="4">
        <v>-282.3</v>
      </c>
      <c r="BV10" s="4">
        <v>-1.2</v>
      </c>
      <c r="BW10" s="4">
        <v>12.029466999999997</v>
      </c>
      <c r="BX10" s="4">
        <v>-271.47053299999999</v>
      </c>
      <c r="BY10" s="4">
        <v>-90.321299999999994</v>
      </c>
      <c r="BZ10" s="4">
        <v>-361.791833</v>
      </c>
      <c r="CA10" s="4">
        <v>-416.6</v>
      </c>
      <c r="CB10" s="4">
        <v>-3.6</v>
      </c>
      <c r="CC10" s="4">
        <v>2.6036789999999996</v>
      </c>
      <c r="CD10" s="4">
        <v>-417.59632100000005</v>
      </c>
      <c r="CE10" s="4">
        <f t="shared" ref="CE10" si="15">CI10-BO10-BU10-CA10</f>
        <v>-418.19999999999993</v>
      </c>
      <c r="CF10" s="4">
        <f>CJ10-BP10-BV10-CB10</f>
        <v>4.8</v>
      </c>
      <c r="CG10" s="4">
        <f>CK10-BQ10-BW10-CC10</f>
        <v>18.366854000000004</v>
      </c>
      <c r="CH10" s="4">
        <f t="shared" si="13"/>
        <v>-395.03314599999993</v>
      </c>
      <c r="CI10" s="4">
        <v>-1332</v>
      </c>
      <c r="CJ10" s="4"/>
      <c r="CK10" s="4">
        <v>33</v>
      </c>
      <c r="CL10" s="4">
        <f>SUM(CI10:CK10)</f>
        <v>-1299</v>
      </c>
      <c r="CM10" s="4">
        <f t="shared" si="14"/>
        <v>-1546.5204696260359</v>
      </c>
      <c r="CO10" s="82">
        <v>-399</v>
      </c>
      <c r="CP10" s="82">
        <v>-389</v>
      </c>
      <c r="CQ10" s="82">
        <v>-451</v>
      </c>
      <c r="CR10" s="4"/>
      <c r="CS10" s="4"/>
      <c r="CU10" s="41"/>
      <c r="CV10" s="41"/>
      <c r="CW10" s="41"/>
    </row>
    <row r="11" spans="2:101" x14ac:dyDescent="0.25">
      <c r="B11" s="6" t="s">
        <v>109</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v>3.6567986528584999</v>
      </c>
      <c r="BT11" s="7">
        <v>4.6567986528584999</v>
      </c>
      <c r="BU11" s="7"/>
      <c r="BV11" s="7">
        <v>2.5</v>
      </c>
      <c r="BW11" s="7"/>
      <c r="BX11" s="7">
        <v>2.5</v>
      </c>
      <c r="BY11" s="7">
        <v>2.2711999999999999</v>
      </c>
      <c r="BZ11" s="7">
        <v>4.7712000000000003</v>
      </c>
      <c r="CA11" s="7"/>
      <c r="CB11" s="7">
        <v>6</v>
      </c>
      <c r="CC11" s="7"/>
      <c r="CD11" s="7">
        <v>6</v>
      </c>
      <c r="CE11" s="7">
        <f>CI11-BO11-BU11-CA11</f>
        <v>25</v>
      </c>
      <c r="CF11" s="7">
        <f>CJ11-BP11-BV11-CB11</f>
        <v>-5.5</v>
      </c>
      <c r="CG11" s="7">
        <f>CK11-BQ11-BW11-CC11</f>
        <v>-10</v>
      </c>
      <c r="CH11" s="7">
        <f t="shared" si="13"/>
        <v>9.5</v>
      </c>
      <c r="CI11" s="7">
        <v>25</v>
      </c>
      <c r="CJ11" s="7">
        <v>4</v>
      </c>
      <c r="CK11" s="7">
        <v>-10</v>
      </c>
      <c r="CL11" s="7">
        <f>SUM(CI11:CK11)</f>
        <v>19</v>
      </c>
      <c r="CM11" s="7">
        <f t="shared" si="14"/>
        <v>24.927998652858498</v>
      </c>
      <c r="CO11" s="138">
        <v>5</v>
      </c>
      <c r="CP11" s="138">
        <v>5</v>
      </c>
      <c r="CQ11" s="138">
        <v>5</v>
      </c>
      <c r="CR11" s="7"/>
      <c r="CS11" s="7"/>
      <c r="CU11" s="41"/>
      <c r="CV11" s="41"/>
      <c r="CW11" s="41"/>
    </row>
    <row r="12" spans="2:101" x14ac:dyDescent="0.25">
      <c r="B12" s="1" t="s">
        <v>72</v>
      </c>
      <c r="D12" s="4"/>
      <c r="E12" s="4">
        <f t="shared" ref="E12:F12" si="16">SUM(E7:E11)</f>
        <v>0</v>
      </c>
      <c r="F12" s="4">
        <f t="shared" si="16"/>
        <v>1.5</v>
      </c>
      <c r="G12" s="4">
        <f>SUM(G7:G11)</f>
        <v>172.79999999999993</v>
      </c>
      <c r="H12" s="4"/>
      <c r="I12" s="4">
        <f t="shared" ref="I12:J12" si="17">SUM(I7:I11)</f>
        <v>0</v>
      </c>
      <c r="J12" s="4">
        <f t="shared" si="17"/>
        <v>1.5739999999999998</v>
      </c>
      <c r="K12" s="4">
        <f>SUM(K7:K11)</f>
        <v>179.57400000000004</v>
      </c>
      <c r="L12" s="4"/>
      <c r="M12" s="4">
        <f t="shared" ref="M12:N12" si="18">SUM(M7:M11)</f>
        <v>0</v>
      </c>
      <c r="N12" s="4">
        <f t="shared" si="18"/>
        <v>0.665524</v>
      </c>
      <c r="O12" s="4">
        <f>SUM(O7:O11)</f>
        <v>292.76552400000003</v>
      </c>
      <c r="P12" s="4"/>
      <c r="Q12" s="4">
        <f t="shared" ref="Q12:R12" si="19">SUM(Q7:Q11)</f>
        <v>0</v>
      </c>
      <c r="R12" s="4">
        <f t="shared" si="19"/>
        <v>5.380185</v>
      </c>
      <c r="S12" s="4">
        <f>SUM(S7:S11)</f>
        <v>151.98018500000009</v>
      </c>
      <c r="T12" s="4"/>
      <c r="U12" s="4">
        <f t="shared" ref="U12:V12" si="20">SUM(U7:U11)</f>
        <v>0</v>
      </c>
      <c r="V12" s="4">
        <f t="shared" si="20"/>
        <v>9.1197090000000003</v>
      </c>
      <c r="W12" s="4">
        <f>SUM(W7:W11)</f>
        <v>797.11970900000051</v>
      </c>
      <c r="Y12" s="4"/>
      <c r="Z12" s="4">
        <f t="shared" ref="Z12:AA12" si="21">SUM(Z7:Z11)</f>
        <v>0</v>
      </c>
      <c r="AA12" s="4">
        <f t="shared" si="21"/>
        <v>0</v>
      </c>
      <c r="AB12" s="4">
        <f>SUM(AB7:AB11)</f>
        <v>185.69999999999985</v>
      </c>
      <c r="AC12" s="4"/>
      <c r="AD12" s="4">
        <f t="shared" ref="AD12:AE12" si="22">SUM(AD7:AD11)</f>
        <v>0</v>
      </c>
      <c r="AE12" s="4">
        <f t="shared" si="22"/>
        <v>2.6167820000000002</v>
      </c>
      <c r="AF12" s="4">
        <f>SUM(AF7:AF11)</f>
        <v>165.616782</v>
      </c>
      <c r="AG12" s="4"/>
      <c r="AH12" s="4">
        <f t="shared" ref="AH12:AI12" si="23">SUM(AH7:AH11)</f>
        <v>0</v>
      </c>
      <c r="AI12" s="4">
        <f t="shared" si="23"/>
        <v>-17.433417009999999</v>
      </c>
      <c r="AJ12" s="4">
        <f>SUM(AJ7:AJ11)</f>
        <v>283.46658299000012</v>
      </c>
      <c r="AK12" s="4"/>
      <c r="AL12" s="4">
        <f t="shared" ref="AL12:AM12" si="24">SUM(AL7:AL11)</f>
        <v>0</v>
      </c>
      <c r="AM12" s="4">
        <f t="shared" si="24"/>
        <v>7.8166350099999997</v>
      </c>
      <c r="AN12" s="4">
        <f>SUM(AN7:AN11)</f>
        <v>167.81663500999994</v>
      </c>
      <c r="AO12" s="4"/>
      <c r="AP12" s="4">
        <f t="shared" ref="AP12:AQ12" si="25">SUM(AP7:AP11)</f>
        <v>0</v>
      </c>
      <c r="AQ12" s="4">
        <f t="shared" si="25"/>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v>68.877240660786782</v>
      </c>
      <c r="BT12" s="4">
        <v>269.82677366078673</v>
      </c>
      <c r="BU12" s="4"/>
      <c r="BV12" s="4">
        <v>0</v>
      </c>
      <c r="BW12" s="4">
        <v>39.129466999999998</v>
      </c>
      <c r="BX12" s="4">
        <v>177.22946700000017</v>
      </c>
      <c r="BY12" s="4">
        <v>41.416500000000035</v>
      </c>
      <c r="BZ12" s="4">
        <v>218.64596700000024</v>
      </c>
      <c r="CA12" s="4">
        <v>404.5</v>
      </c>
      <c r="CB12" s="4">
        <v>0</v>
      </c>
      <c r="CC12" s="4">
        <v>19.603679</v>
      </c>
      <c r="CD12" s="4">
        <v>424.103679</v>
      </c>
      <c r="CE12" s="4"/>
      <c r="CF12" s="4">
        <f t="shared" ref="CF12:CH12" si="26">SUM(CF7:CF11)</f>
        <v>0</v>
      </c>
      <c r="CG12" s="4">
        <f t="shared" si="26"/>
        <v>22.117320999999997</v>
      </c>
      <c r="CH12" s="4">
        <f t="shared" si="26"/>
        <v>203.71732100000014</v>
      </c>
      <c r="CI12" s="4"/>
      <c r="CJ12" s="4">
        <v>0</v>
      </c>
      <c r="CK12" s="4">
        <v>102</v>
      </c>
      <c r="CL12" s="4">
        <f>SUM(CL7:CL11)</f>
        <v>1006</v>
      </c>
      <c r="CM12" s="4">
        <f>SUM(CM7:CM11)</f>
        <v>1116.2937406607869</v>
      </c>
      <c r="CO12" s="82">
        <f t="shared" ref="CO12:CQ12" si="27">SUM(CO7:CO11)</f>
        <v>293</v>
      </c>
      <c r="CP12" s="82">
        <f t="shared" si="27"/>
        <v>233</v>
      </c>
      <c r="CQ12" s="82">
        <f t="shared" si="27"/>
        <v>474</v>
      </c>
      <c r="CR12" s="4"/>
      <c r="CS12" s="4"/>
      <c r="CU12" s="41"/>
      <c r="CV12" s="41"/>
      <c r="CW12" s="41"/>
    </row>
    <row r="13" spans="2:101"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8"/>
      <c r="CA13" s="4"/>
      <c r="CB13" s="4"/>
      <c r="CC13" s="4"/>
      <c r="CD13" s="4"/>
      <c r="CE13" s="4"/>
      <c r="CF13" s="4"/>
      <c r="CG13" s="4"/>
      <c r="CH13" s="4"/>
      <c r="CI13" s="4"/>
      <c r="CL13" s="4"/>
      <c r="CM13" s="2"/>
      <c r="CO13" s="82"/>
      <c r="CP13" s="4"/>
      <c r="CQ13" s="82"/>
      <c r="CR13" s="4"/>
      <c r="CS13" s="4"/>
      <c r="CU13" s="41"/>
      <c r="CV13" s="48"/>
      <c r="CW13" s="41"/>
    </row>
    <row r="14" spans="2:101"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v>-21.149533000000002</v>
      </c>
      <c r="BU14" s="7"/>
      <c r="BV14" s="7"/>
      <c r="BW14" s="7">
        <v>-39.129466999999998</v>
      </c>
      <c r="BX14" s="7">
        <v>-39.129466999999998</v>
      </c>
      <c r="BY14" s="7"/>
      <c r="BZ14" s="7">
        <v>-39.129466999999998</v>
      </c>
      <c r="CA14" s="7">
        <v>0</v>
      </c>
      <c r="CB14" s="7"/>
      <c r="CC14" s="7">
        <v>-19.603679</v>
      </c>
      <c r="CD14" s="7">
        <v>-19.603679</v>
      </c>
      <c r="CE14" s="7"/>
      <c r="CF14" s="7">
        <v>0</v>
      </c>
      <c r="CG14" s="7">
        <f>CK14-BQ14-BW14-CC14</f>
        <v>-22.117320999999997</v>
      </c>
      <c r="CH14" s="7">
        <f t="shared" ref="CH14" si="28">SUM(CE14:CG14)</f>
        <v>-22.117320999999997</v>
      </c>
      <c r="CI14" s="7"/>
      <c r="CJ14" s="7"/>
      <c r="CK14" s="7">
        <v>-102</v>
      </c>
      <c r="CL14" s="7">
        <f>SUM(CI14:CK14)</f>
        <v>-102</v>
      </c>
      <c r="CM14" s="7">
        <f>BT14+BZ14+CD14+CH14</f>
        <v>-102</v>
      </c>
      <c r="CO14" s="138">
        <v>-17</v>
      </c>
      <c r="CP14" s="138">
        <v>5</v>
      </c>
      <c r="CQ14" s="138">
        <v>-1</v>
      </c>
      <c r="CR14" s="7"/>
      <c r="CS14" s="7"/>
      <c r="CU14" s="41"/>
      <c r="CV14" s="41"/>
      <c r="CW14" s="41"/>
    </row>
    <row r="15" spans="2:101" x14ac:dyDescent="0.25">
      <c r="B15" s="1" t="s">
        <v>6</v>
      </c>
      <c r="D15" s="4">
        <f>SUM(D7:D11)</f>
        <v>171.29999999999993</v>
      </c>
      <c r="E15" s="4">
        <f t="shared" ref="E15:F15" si="29">SUM(E12:E14)</f>
        <v>0</v>
      </c>
      <c r="F15" s="4">
        <f t="shared" si="29"/>
        <v>0</v>
      </c>
      <c r="G15" s="4">
        <f>SUM(G12:G14)</f>
        <v>171.29999999999993</v>
      </c>
      <c r="H15" s="4">
        <f>SUM(H7:H11)</f>
        <v>178</v>
      </c>
      <c r="I15" s="4">
        <f t="shared" ref="I15:J15" si="30">SUM(I12:I14)</f>
        <v>0</v>
      </c>
      <c r="J15" s="4">
        <f t="shared" si="30"/>
        <v>0</v>
      </c>
      <c r="K15" s="4">
        <f>SUM(K12:K14)</f>
        <v>178.00000000000003</v>
      </c>
      <c r="L15" s="4">
        <f>SUM(L7:L11)</f>
        <v>292.10000000000002</v>
      </c>
      <c r="M15" s="4">
        <f t="shared" ref="M15:N15" si="31">SUM(M12:M14)</f>
        <v>0</v>
      </c>
      <c r="N15" s="4">
        <f t="shared" si="31"/>
        <v>0</v>
      </c>
      <c r="O15" s="4">
        <f>SUM(O12:O14)</f>
        <v>292.10000000000002</v>
      </c>
      <c r="P15" s="4">
        <f>SUM(P7:P11)</f>
        <v>146.60000000000005</v>
      </c>
      <c r="Q15" s="4">
        <f t="shared" ref="Q15:R15" si="32">SUM(Q12:Q14)</f>
        <v>0</v>
      </c>
      <c r="R15" s="4">
        <f t="shared" si="32"/>
        <v>0</v>
      </c>
      <c r="S15" s="4">
        <f>SUM(S12:S14)</f>
        <v>146.60000000000008</v>
      </c>
      <c r="T15" s="4">
        <f>SUM(T7:T11)</f>
        <v>788.00000000000034</v>
      </c>
      <c r="U15" s="4">
        <f t="shared" ref="U15:V15" si="33">SUM(U12:U14)</f>
        <v>0</v>
      </c>
      <c r="V15" s="4">
        <f t="shared" si="33"/>
        <v>0</v>
      </c>
      <c r="W15" s="4">
        <f>SUM(W12:W14)</f>
        <v>788.00000000000045</v>
      </c>
      <c r="Y15" s="4">
        <f>SUM(Y7:Y11)</f>
        <v>185.6999999999999</v>
      </c>
      <c r="Z15" s="4">
        <f t="shared" ref="Z15:AA15" si="34">SUM(Z12:Z14)</f>
        <v>0</v>
      </c>
      <c r="AA15" s="4">
        <f t="shared" si="34"/>
        <v>0</v>
      </c>
      <c r="AB15" s="4">
        <f>SUM(AB12:AB14)</f>
        <v>185.69999999999985</v>
      </c>
      <c r="AC15" s="4">
        <f>SUM(AC7:AC11)</f>
        <v>163</v>
      </c>
      <c r="AD15" s="4">
        <f t="shared" ref="AD15:AE15" si="35">SUM(AD12:AD14)</f>
        <v>0</v>
      </c>
      <c r="AE15" s="4">
        <f t="shared" si="35"/>
        <v>0</v>
      </c>
      <c r="AF15" s="4">
        <f>SUM(AF12:AF14)</f>
        <v>163</v>
      </c>
      <c r="AG15" s="4">
        <f>SUM(AG7:AG11)</f>
        <v>300.90000000000009</v>
      </c>
      <c r="AH15" s="4">
        <f t="shared" ref="AH15:AI15" si="36">SUM(AH12:AH14)</f>
        <v>0</v>
      </c>
      <c r="AI15" s="4">
        <f t="shared" si="36"/>
        <v>0</v>
      </c>
      <c r="AJ15" s="4">
        <f>SUM(AJ12:AJ14)</f>
        <v>300.90000000000009</v>
      </c>
      <c r="AK15" s="4">
        <f>SUM(AK7:AK11)</f>
        <v>159.99999999999991</v>
      </c>
      <c r="AL15" s="4">
        <f t="shared" ref="AL15:AM15" si="37">SUM(AL12:AL14)</f>
        <v>0</v>
      </c>
      <c r="AM15" s="4">
        <f t="shared" si="37"/>
        <v>0</v>
      </c>
      <c r="AN15" s="4">
        <f>SUM(AN12:AN14)</f>
        <v>159.99999999999994</v>
      </c>
      <c r="AO15" s="4">
        <f>SUM(AO7:AO11)</f>
        <v>809.6</v>
      </c>
      <c r="AP15" s="4">
        <f t="shared" ref="AP15:AQ15" si="38">SUM(AP12:AP14)</f>
        <v>0</v>
      </c>
      <c r="AQ15" s="4">
        <f t="shared" si="38"/>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68.877240660786782</v>
      </c>
      <c r="BT15" s="4">
        <v>248.67724066078674</v>
      </c>
      <c r="BU15" s="4">
        <v>138.10000000000014</v>
      </c>
      <c r="BV15" s="4">
        <v>0</v>
      </c>
      <c r="BW15" s="4">
        <v>0</v>
      </c>
      <c r="BX15" s="4">
        <v>138.10000000000016</v>
      </c>
      <c r="BY15" s="4">
        <v>41.416500000000035</v>
      </c>
      <c r="BZ15" s="4">
        <v>179.51650000000024</v>
      </c>
      <c r="CA15" s="4">
        <v>404.5</v>
      </c>
      <c r="CB15" s="4">
        <v>0</v>
      </c>
      <c r="CC15" s="4">
        <v>0</v>
      </c>
      <c r="CD15" s="4">
        <v>404.5</v>
      </c>
      <c r="CE15" s="4">
        <f>SUM(CE7:CE14)</f>
        <v>181.60000000000014</v>
      </c>
      <c r="CF15" s="4">
        <f t="shared" ref="CF15:CH15" si="39">SUM(CF12:CF14)</f>
        <v>0</v>
      </c>
      <c r="CG15" s="4">
        <f t="shared" si="39"/>
        <v>0</v>
      </c>
      <c r="CH15" s="4">
        <f t="shared" si="39"/>
        <v>181.60000000000014</v>
      </c>
      <c r="CI15" s="4">
        <v>904</v>
      </c>
      <c r="CJ15" s="4">
        <v>0</v>
      </c>
      <c r="CK15" s="4">
        <v>0</v>
      </c>
      <c r="CL15" s="4">
        <f>SUM(CL12:CL14)</f>
        <v>904</v>
      </c>
      <c r="CM15" s="4">
        <f>SUM(CM12:CM14)</f>
        <v>1014.2937406607869</v>
      </c>
      <c r="CO15" s="82">
        <f>SUM(CO12:CO14)</f>
        <v>276</v>
      </c>
      <c r="CP15" s="82">
        <f>SUM(CP12:CP14)</f>
        <v>238</v>
      </c>
      <c r="CQ15" s="82">
        <f>SUM(CQ12:CQ14)</f>
        <v>473</v>
      </c>
      <c r="CR15" s="4"/>
      <c r="CS15" s="4"/>
      <c r="CU15" s="41"/>
      <c r="CV15" s="41"/>
      <c r="CW15" s="41"/>
    </row>
    <row r="16" spans="2:101"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55"/>
      <c r="CB16" s="55"/>
      <c r="CC16" s="55"/>
      <c r="CD16" s="55"/>
      <c r="CE16" s="4"/>
      <c r="CF16" s="4"/>
      <c r="CG16" s="4"/>
      <c r="CH16" s="4"/>
      <c r="CI16" s="55"/>
      <c r="CJ16" s="55"/>
      <c r="CK16" s="55"/>
      <c r="CL16" s="4"/>
      <c r="CM16" s="4"/>
      <c r="CO16" s="59"/>
      <c r="CP16" s="55"/>
      <c r="CQ16" s="59"/>
      <c r="CR16" s="4"/>
      <c r="CS16" s="4"/>
      <c r="CU16" s="41"/>
      <c r="CV16" s="41"/>
      <c r="CW16" s="41"/>
    </row>
    <row r="17" spans="2:101" x14ac:dyDescent="0.25">
      <c r="B17" s="6" t="s">
        <v>164</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-64.2166614361998</v>
      </c>
      <c r="BT17" s="7">
        <v>-155.31666143619981</v>
      </c>
      <c r="BU17" s="7">
        <v>-113.1</v>
      </c>
      <c r="BV17" s="7"/>
      <c r="BW17" s="7"/>
      <c r="BX17" s="7">
        <v>-113.1</v>
      </c>
      <c r="BY17" s="7">
        <v>-42.569099999999999</v>
      </c>
      <c r="BZ17" s="7">
        <v>-155.66909999999999</v>
      </c>
      <c r="CA17" s="7">
        <v>-155.1</v>
      </c>
      <c r="CB17" s="7"/>
      <c r="CC17" s="7"/>
      <c r="CD17" s="7">
        <v>-155.1</v>
      </c>
      <c r="CE17" s="7">
        <f>CI17-BO17-BU17-CA17</f>
        <v>-165.69999999999996</v>
      </c>
      <c r="CF17" s="7"/>
      <c r="CG17" s="7"/>
      <c r="CH17" s="7">
        <f t="shared" ref="CH17" si="40">SUM(CE17:CG17)</f>
        <v>-165.69999999999996</v>
      </c>
      <c r="CI17" s="7">
        <v>-525</v>
      </c>
      <c r="CJ17" s="7"/>
      <c r="CK17" s="7"/>
      <c r="CL17" s="7">
        <f>SUM(CI17:CK17)</f>
        <v>-525</v>
      </c>
      <c r="CM17" s="7">
        <f>BT17+BZ17+CD17+CH17</f>
        <v>-631.78576143619978</v>
      </c>
      <c r="CO17" s="138">
        <v>-158</v>
      </c>
      <c r="CP17" s="138">
        <v>-157</v>
      </c>
      <c r="CQ17" s="138">
        <v>-156</v>
      </c>
      <c r="CR17" s="7"/>
      <c r="CS17" s="7"/>
      <c r="CU17" s="41"/>
      <c r="CV17" s="41"/>
      <c r="CW17" s="41"/>
    </row>
    <row r="18" spans="2:101" x14ac:dyDescent="0.25">
      <c r="B18" s="8" t="s">
        <v>110</v>
      </c>
      <c r="D18" s="4">
        <f>SUM(D15:D17)</f>
        <v>72.099999999999923</v>
      </c>
      <c r="E18" s="4">
        <f t="shared" ref="E18:F18" si="41">SUM(E15:E17)</f>
        <v>0</v>
      </c>
      <c r="F18" s="4">
        <f t="shared" si="41"/>
        <v>0</v>
      </c>
      <c r="G18" s="4">
        <f>SUM(G15:G17)</f>
        <v>72.099999999999923</v>
      </c>
      <c r="H18" s="4">
        <f>SUM(H15:H17)</f>
        <v>77.2</v>
      </c>
      <c r="I18" s="4">
        <f t="shared" ref="I18:J18" si="42">SUM(I15:I17)</f>
        <v>0</v>
      </c>
      <c r="J18" s="4">
        <f t="shared" si="42"/>
        <v>0</v>
      </c>
      <c r="K18" s="4">
        <f>SUM(K15:K17)</f>
        <v>77.200000000000031</v>
      </c>
      <c r="L18" s="4">
        <f>SUM(L15:L17)</f>
        <v>190.50000000000003</v>
      </c>
      <c r="M18" s="4">
        <f t="shared" ref="M18:N18" si="43">SUM(M15:M17)</f>
        <v>0</v>
      </c>
      <c r="N18" s="4">
        <f t="shared" si="43"/>
        <v>0</v>
      </c>
      <c r="O18" s="4">
        <f>SUM(O15:O17)</f>
        <v>190.50000000000003</v>
      </c>
      <c r="P18" s="4">
        <f>SUM(P15:P17)</f>
        <v>40.600000000000051</v>
      </c>
      <c r="Q18" s="4">
        <f t="shared" ref="Q18:R18" si="44">SUM(Q15:Q17)</f>
        <v>0</v>
      </c>
      <c r="R18" s="4">
        <f t="shared" si="44"/>
        <v>0</v>
      </c>
      <c r="S18" s="4">
        <f>SUM(S15:S17)</f>
        <v>40.60000000000008</v>
      </c>
      <c r="T18" s="4">
        <f>SUM(T15:T17)</f>
        <v>380.40000000000032</v>
      </c>
      <c r="U18" s="4">
        <f t="shared" ref="U18:V18" si="45">SUM(U15:U17)</f>
        <v>0</v>
      </c>
      <c r="V18" s="4">
        <f t="shared" si="45"/>
        <v>0</v>
      </c>
      <c r="W18" s="4">
        <f>SUM(W15:W17)</f>
        <v>380.40000000000043</v>
      </c>
      <c r="Y18" s="4">
        <f>SUM(Y15:Y17)</f>
        <v>77.999999999999901</v>
      </c>
      <c r="Z18" s="4">
        <f t="shared" ref="Z18:AA18" si="46">SUM(Z15:Z17)</f>
        <v>0</v>
      </c>
      <c r="AA18" s="4">
        <f t="shared" si="46"/>
        <v>0</v>
      </c>
      <c r="AB18" s="4">
        <f>SUM(AB15:AB17)</f>
        <v>77.999999999999844</v>
      </c>
      <c r="AC18" s="4">
        <f>SUM(AC15:AC17)</f>
        <v>56.7</v>
      </c>
      <c r="AD18" s="4">
        <f t="shared" ref="AD18:AE18" si="47">SUM(AD15:AD17)</f>
        <v>0</v>
      </c>
      <c r="AE18" s="4">
        <f t="shared" si="47"/>
        <v>0</v>
      </c>
      <c r="AF18" s="4">
        <f>SUM(AF15:AF17)</f>
        <v>56.7</v>
      </c>
      <c r="AG18" s="4">
        <f>SUM(AG15:AG17)</f>
        <v>193.7000000000001</v>
      </c>
      <c r="AH18" s="4">
        <f t="shared" ref="AH18:AI18" si="48">SUM(AH15:AH17)</f>
        <v>0</v>
      </c>
      <c r="AI18" s="4">
        <f t="shared" si="48"/>
        <v>0</v>
      </c>
      <c r="AJ18" s="4">
        <f>SUM(AJ15:AJ17)</f>
        <v>193.7000000000001</v>
      </c>
      <c r="AK18" s="4">
        <f>SUM(AK15:AK17)</f>
        <v>273.89999999999998</v>
      </c>
      <c r="AL18" s="4">
        <f t="shared" ref="AL18:AM18" si="49">SUM(AL15:AL17)</f>
        <v>0</v>
      </c>
      <c r="AM18" s="4">
        <f t="shared" si="49"/>
        <v>0</v>
      </c>
      <c r="AN18" s="4">
        <f>SUM(AN15:AN17)</f>
        <v>273.89999999999998</v>
      </c>
      <c r="AO18" s="4">
        <f>SUM(AO15:AO17)</f>
        <v>388.3</v>
      </c>
      <c r="AP18" s="4">
        <f t="shared" ref="AP18:AQ18" si="50">SUM(AP15:AP17)</f>
        <v>0</v>
      </c>
      <c r="AQ18" s="4">
        <f t="shared" si="50"/>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4.6605792245869821</v>
      </c>
      <c r="BT18" s="4">
        <v>93.360579224587056</v>
      </c>
      <c r="BU18" s="4">
        <v>25.000000000000142</v>
      </c>
      <c r="BV18" s="4">
        <v>0</v>
      </c>
      <c r="BW18" s="4">
        <v>0</v>
      </c>
      <c r="BX18" s="4">
        <v>25.000000000000171</v>
      </c>
      <c r="BY18" s="4">
        <v>-1.1525999999999641</v>
      </c>
      <c r="BZ18" s="4">
        <v>23.847400000000206</v>
      </c>
      <c r="CA18" s="4">
        <v>249.4</v>
      </c>
      <c r="CB18" s="4">
        <v>0</v>
      </c>
      <c r="CC18" s="4">
        <v>0</v>
      </c>
      <c r="CD18" s="4">
        <v>249.4</v>
      </c>
      <c r="CE18" s="4">
        <f>SUM(CE15:CE17)</f>
        <v>15.900000000000176</v>
      </c>
      <c r="CF18" s="4">
        <f>SUM(CF15:CF17)</f>
        <v>0</v>
      </c>
      <c r="CG18" s="4">
        <f t="shared" ref="CG18:CH18" si="51">SUM(CG15:CG17)</f>
        <v>0</v>
      </c>
      <c r="CH18" s="4">
        <f t="shared" si="51"/>
        <v>15.900000000000176</v>
      </c>
      <c r="CI18" s="4">
        <v>379</v>
      </c>
      <c r="CJ18" s="4">
        <v>0</v>
      </c>
      <c r="CK18" s="4">
        <v>0</v>
      </c>
      <c r="CL18" s="4">
        <f>SUM(CL15:CL17)</f>
        <v>379</v>
      </c>
      <c r="CM18" s="4">
        <f>SUM(CM15:CM17)</f>
        <v>382.50797922458707</v>
      </c>
      <c r="CO18" s="82">
        <f>SUM(CO15:CO17)</f>
        <v>118</v>
      </c>
      <c r="CP18" s="82">
        <f>SUM(CP15:CP17)</f>
        <v>81</v>
      </c>
      <c r="CQ18" s="82">
        <f>SUM(CQ15:CQ17)</f>
        <v>317</v>
      </c>
      <c r="CR18" s="4"/>
      <c r="CS18" s="4"/>
      <c r="CU18" s="41"/>
      <c r="CV18" s="41"/>
      <c r="CW18" s="41"/>
    </row>
    <row r="19" spans="2:101"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4"/>
      <c r="BT19" s="4"/>
      <c r="BU19" s="37"/>
      <c r="BV19" s="4"/>
      <c r="BW19" s="4"/>
      <c r="BX19" s="4"/>
      <c r="BY19" s="4"/>
      <c r="BZ19" s="4"/>
      <c r="CA19" s="37"/>
      <c r="CB19" s="4"/>
      <c r="CC19" s="4"/>
      <c r="CD19" s="4"/>
      <c r="CE19" s="37"/>
      <c r="CF19" s="4"/>
      <c r="CG19" s="4"/>
      <c r="CH19" s="4"/>
      <c r="CI19" s="4"/>
      <c r="CJ19" s="4"/>
      <c r="CK19" s="4"/>
      <c r="CL19" s="4"/>
      <c r="CM19" s="4"/>
      <c r="CO19" s="137"/>
      <c r="CP19" s="37"/>
      <c r="CQ19" s="137"/>
      <c r="CR19" s="37"/>
      <c r="CS19" s="4"/>
      <c r="CU19" s="41"/>
      <c r="CV19" s="41"/>
      <c r="CW19" s="41"/>
    </row>
    <row r="20" spans="2:101"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c r="BT20" s="4">
        <v>0.1</v>
      </c>
      <c r="BU20" s="4">
        <v>0.124336</v>
      </c>
      <c r="BV20" s="4"/>
      <c r="BW20" s="4"/>
      <c r="BX20" s="4">
        <v>0.124336</v>
      </c>
      <c r="BY20" s="4"/>
      <c r="BZ20" s="4">
        <v>0.124336</v>
      </c>
      <c r="CA20" s="4">
        <v>0.19219800000000001</v>
      </c>
      <c r="CB20" s="4"/>
      <c r="CC20" s="4"/>
      <c r="CD20" s="4">
        <v>0.19219800000000001</v>
      </c>
      <c r="CE20" s="4">
        <f t="shared" ref="CE20:CE22" si="52">CI20-BO20-BU20-CA20</f>
        <v>0.58346600000000004</v>
      </c>
      <c r="CF20" s="4"/>
      <c r="CG20" s="4"/>
      <c r="CH20" s="4">
        <f t="shared" ref="CH20:CH22" si="53">SUM(CE20:CG20)</f>
        <v>0.58346600000000004</v>
      </c>
      <c r="CI20" s="4">
        <v>1</v>
      </c>
      <c r="CJ20" s="4"/>
      <c r="CK20" s="4"/>
      <c r="CL20" s="4">
        <f>SUM(CI20:CK20)</f>
        <v>1</v>
      </c>
      <c r="CM20" s="4">
        <f t="shared" ref="CM20:CM23" si="54">BT20+BZ20+CD20+CH20</f>
        <v>1</v>
      </c>
      <c r="CO20" s="82">
        <v>0.1</v>
      </c>
      <c r="CP20" s="82">
        <v>0.1</v>
      </c>
      <c r="CQ20" s="82">
        <v>0.3</v>
      </c>
      <c r="CR20" s="4"/>
      <c r="CS20" s="4"/>
      <c r="CU20" s="83"/>
      <c r="CV20" s="83"/>
      <c r="CW20" s="83"/>
    </row>
    <row r="21" spans="2:101" x14ac:dyDescent="0.25">
      <c r="B21" s="1" t="s">
        <v>13</v>
      </c>
      <c r="D21" s="4">
        <v>9.0992000000000003E-2</v>
      </c>
      <c r="E21" s="4"/>
      <c r="F21" s="4"/>
      <c r="G21" s="4">
        <f t="shared" ref="G21:G22" si="55">SUM(D21:F21)</f>
        <v>9.0992000000000003E-2</v>
      </c>
      <c r="H21" s="4">
        <v>1.8263999999999999E-2</v>
      </c>
      <c r="I21" s="4"/>
      <c r="J21" s="4"/>
      <c r="K21" s="4">
        <f t="shared" ref="K21:K22" si="56">SUM(H21:J21)</f>
        <v>1.8263999999999999E-2</v>
      </c>
      <c r="L21" s="4">
        <v>17.285888</v>
      </c>
      <c r="M21" s="4"/>
      <c r="N21" s="4"/>
      <c r="O21" s="4">
        <f t="shared" ref="O21:O22" si="57">SUM(L21:N21)</f>
        <v>17.285888</v>
      </c>
      <c r="P21" s="4">
        <v>0.1</v>
      </c>
      <c r="Q21" s="4"/>
      <c r="R21" s="4"/>
      <c r="S21" s="4">
        <f t="shared" ref="S21:S22" si="58">SUM(P21:R21)</f>
        <v>0.1</v>
      </c>
      <c r="T21" s="4">
        <v>17.495144</v>
      </c>
      <c r="U21" s="4"/>
      <c r="V21" s="4"/>
      <c r="W21" s="4">
        <f t="shared" ref="W21:W22" si="59">SUM(T21:V21)</f>
        <v>17.495144</v>
      </c>
      <c r="Y21" s="4">
        <v>1.5643000000000001E-2</v>
      </c>
      <c r="Z21" s="4"/>
      <c r="AA21" s="4"/>
      <c r="AB21" s="4">
        <f t="shared" ref="AB21:AB22" si="60">SUM(Y21:AA21)</f>
        <v>1.5643000000000001E-2</v>
      </c>
      <c r="AC21" s="4">
        <v>2.4891E-2</v>
      </c>
      <c r="AD21" s="4"/>
      <c r="AE21" s="4"/>
      <c r="AF21" s="4">
        <f t="shared" ref="AF21:AF22" si="61">SUM(AC21:AE21)</f>
        <v>2.4891E-2</v>
      </c>
      <c r="AG21" s="4">
        <v>5.1147099999999996</v>
      </c>
      <c r="AH21" s="4"/>
      <c r="AI21" s="4"/>
      <c r="AJ21" s="4">
        <f t="shared" ref="AJ21:AJ22" si="62">SUM(AG21:AI21)</f>
        <v>5.1147099999999996</v>
      </c>
      <c r="AK21" s="4">
        <v>0.10422200000000004</v>
      </c>
      <c r="AL21" s="4"/>
      <c r="AM21" s="4"/>
      <c r="AN21" s="4">
        <f t="shared" ref="AN21:AN22" si="63">SUM(AK21:AM21)</f>
        <v>0.10422200000000004</v>
      </c>
      <c r="AO21" s="4">
        <v>5.3</v>
      </c>
      <c r="AP21" s="4"/>
      <c r="AQ21" s="4"/>
      <c r="AR21" s="4">
        <f t="shared" ref="AR21:AR22" si="64">SUM(AO21:AQ21)</f>
        <v>5.3</v>
      </c>
      <c r="AS21" s="41"/>
      <c r="AT21" s="4">
        <v>0</v>
      </c>
      <c r="AU21" s="4"/>
      <c r="AV21" s="4"/>
      <c r="AW21" s="4">
        <f t="shared" ref="AW21:AW22" si="65">SUM(AT21:AV21)</f>
        <v>0</v>
      </c>
      <c r="AX21" s="4">
        <v>0</v>
      </c>
      <c r="AY21" s="4"/>
      <c r="AZ21" s="4"/>
      <c r="BA21" s="4">
        <f t="shared" ref="BA21:BA22" si="66">SUM(AX21:AZ21)</f>
        <v>0</v>
      </c>
      <c r="BB21" s="4">
        <v>0.1</v>
      </c>
      <c r="BC21" s="4"/>
      <c r="BD21" s="4"/>
      <c r="BE21" s="4">
        <f t="shared" ref="BE21:BE22" si="67">SUM(BB21:BD21)</f>
        <v>0.1</v>
      </c>
      <c r="BF21" s="4">
        <v>0.3</v>
      </c>
      <c r="BG21" s="4"/>
      <c r="BH21" s="4"/>
      <c r="BI21" s="4">
        <f t="shared" ref="BI21:BI22" si="68">SUM(BF21:BH21)</f>
        <v>0.3</v>
      </c>
      <c r="BJ21" s="4">
        <v>0.5</v>
      </c>
      <c r="BK21" s="4"/>
      <c r="BL21" s="4"/>
      <c r="BM21" s="4">
        <f t="shared" ref="BM21:BM22" si="69">SUM(BJ21:BL21)</f>
        <v>0.5</v>
      </c>
      <c r="BO21" s="4">
        <v>0</v>
      </c>
      <c r="BP21" s="4"/>
      <c r="BQ21" s="4"/>
      <c r="BR21" s="4">
        <v>0</v>
      </c>
      <c r="BS21" s="4"/>
      <c r="BT21" s="4">
        <v>0</v>
      </c>
      <c r="BU21" s="4">
        <v>2.6518619999999999</v>
      </c>
      <c r="BV21" s="4"/>
      <c r="BW21" s="4"/>
      <c r="BX21" s="4">
        <v>2.6518619999999999</v>
      </c>
      <c r="BY21" s="4"/>
      <c r="BZ21" s="4">
        <v>2.6518619999999999</v>
      </c>
      <c r="CA21" s="4">
        <v>4.8961969999999999</v>
      </c>
      <c r="CB21" s="4"/>
      <c r="CC21" s="4"/>
      <c r="CD21" s="4">
        <v>4.8961969999999999</v>
      </c>
      <c r="CE21" s="4">
        <f t="shared" si="52"/>
        <v>4.4519410000000006</v>
      </c>
      <c r="CF21" s="4"/>
      <c r="CG21" s="4"/>
      <c r="CH21" s="4">
        <f t="shared" si="53"/>
        <v>4.4519410000000006</v>
      </c>
      <c r="CI21" s="4">
        <v>12</v>
      </c>
      <c r="CJ21" s="4"/>
      <c r="CK21" s="4"/>
      <c r="CL21" s="4">
        <f t="shared" ref="CL21:CL22" si="70">SUM(CI21:CK21)</f>
        <v>12</v>
      </c>
      <c r="CM21" s="4">
        <f t="shared" si="54"/>
        <v>12</v>
      </c>
      <c r="CO21" s="82">
        <v>2</v>
      </c>
      <c r="CP21" s="82">
        <v>0</v>
      </c>
      <c r="CQ21" s="82">
        <v>0</v>
      </c>
      <c r="CR21" s="4"/>
      <c r="CS21" s="4"/>
      <c r="CU21" s="83"/>
      <c r="CV21" s="83"/>
      <c r="CW21" s="83"/>
    </row>
    <row r="22" spans="2:101" x14ac:dyDescent="0.25">
      <c r="B22" s="1" t="s">
        <v>14</v>
      </c>
      <c r="D22" s="4">
        <v>-12.5</v>
      </c>
      <c r="E22" s="4"/>
      <c r="F22" s="4"/>
      <c r="G22" s="4">
        <f t="shared" si="55"/>
        <v>-12.5</v>
      </c>
      <c r="H22" s="4">
        <v>-11.2</v>
      </c>
      <c r="I22" s="4"/>
      <c r="J22" s="4"/>
      <c r="K22" s="4">
        <f t="shared" si="56"/>
        <v>-11.2</v>
      </c>
      <c r="L22" s="4">
        <v>-10.199999999999999</v>
      </c>
      <c r="M22" s="4"/>
      <c r="N22" s="4"/>
      <c r="O22" s="4">
        <f t="shared" si="57"/>
        <v>-10.199999999999999</v>
      </c>
      <c r="P22" s="4">
        <v>-11.3</v>
      </c>
      <c r="Q22" s="4"/>
      <c r="R22" s="4"/>
      <c r="S22" s="4">
        <f t="shared" si="58"/>
        <v>-11.3</v>
      </c>
      <c r="T22" s="4">
        <v>-45.2</v>
      </c>
      <c r="U22" s="4"/>
      <c r="V22" s="4"/>
      <c r="W22" s="4">
        <f t="shared" si="59"/>
        <v>-45.2</v>
      </c>
      <c r="Y22" s="4">
        <v>-10.5</v>
      </c>
      <c r="Z22" s="4"/>
      <c r="AA22" s="4"/>
      <c r="AB22" s="4">
        <f t="shared" si="60"/>
        <v>-10.5</v>
      </c>
      <c r="AC22" s="4">
        <v>-10.199999999999999</v>
      </c>
      <c r="AD22" s="4"/>
      <c r="AE22" s="4"/>
      <c r="AF22" s="4">
        <f t="shared" si="61"/>
        <v>-10.199999999999999</v>
      </c>
      <c r="AG22" s="4">
        <v>-9.3000000000000007</v>
      </c>
      <c r="AH22" s="4"/>
      <c r="AI22" s="4"/>
      <c r="AJ22" s="4">
        <f t="shared" si="62"/>
        <v>-9.3000000000000007</v>
      </c>
      <c r="AK22" s="4">
        <v>12.800000000000004</v>
      </c>
      <c r="AL22" s="4"/>
      <c r="AM22" s="4"/>
      <c r="AN22" s="4">
        <f t="shared" si="63"/>
        <v>12.800000000000004</v>
      </c>
      <c r="AO22" s="4">
        <v>-37.9</v>
      </c>
      <c r="AP22" s="4"/>
      <c r="AQ22" s="4"/>
      <c r="AR22" s="4">
        <f t="shared" si="64"/>
        <v>-37.9</v>
      </c>
      <c r="AS22" s="41"/>
      <c r="AT22" s="4">
        <v>-9.1999999999999993</v>
      </c>
      <c r="AU22" s="4"/>
      <c r="AV22" s="4"/>
      <c r="AW22" s="4">
        <f t="shared" si="65"/>
        <v>-9.1999999999999993</v>
      </c>
      <c r="AX22" s="4">
        <v>-8</v>
      </c>
      <c r="AY22" s="4"/>
      <c r="AZ22" s="4"/>
      <c r="BA22" s="4">
        <f t="shared" si="66"/>
        <v>-8</v>
      </c>
      <c r="BB22" s="4">
        <v>-12.9</v>
      </c>
      <c r="BC22" s="4"/>
      <c r="BD22" s="4"/>
      <c r="BE22" s="4">
        <f t="shared" si="67"/>
        <v>-12.9</v>
      </c>
      <c r="BF22" s="4">
        <v>-15.8</v>
      </c>
      <c r="BG22" s="4"/>
      <c r="BH22" s="4"/>
      <c r="BI22" s="4">
        <f t="shared" si="68"/>
        <v>-15.8</v>
      </c>
      <c r="BJ22" s="4">
        <v>-45.9</v>
      </c>
      <c r="BK22" s="4"/>
      <c r="BL22" s="4"/>
      <c r="BM22" s="4">
        <f t="shared" si="69"/>
        <v>-45.9</v>
      </c>
      <c r="BO22" s="4">
        <v>-23.4</v>
      </c>
      <c r="BP22" s="4"/>
      <c r="BQ22" s="4"/>
      <c r="BR22" s="4">
        <v>-23.4</v>
      </c>
      <c r="BS22" s="4">
        <v>-12.525650027960101</v>
      </c>
      <c r="BT22" s="4">
        <v>-35.925650027960103</v>
      </c>
      <c r="BU22" s="4">
        <v>-24.2</v>
      </c>
      <c r="BV22" s="4"/>
      <c r="BW22" s="4"/>
      <c r="BX22" s="4">
        <v>-24.2</v>
      </c>
      <c r="BY22" s="4">
        <v>-5.0213999999999999</v>
      </c>
      <c r="BZ22" s="4">
        <v>-29.221399999999999</v>
      </c>
      <c r="CA22" s="4">
        <v>-34.4</v>
      </c>
      <c r="CB22" s="4"/>
      <c r="CC22" s="4"/>
      <c r="CD22" s="4">
        <v>-34.4</v>
      </c>
      <c r="CE22" s="4">
        <f t="shared" si="52"/>
        <v>-61.999999999999993</v>
      </c>
      <c r="CF22" s="4"/>
      <c r="CG22" s="4"/>
      <c r="CH22" s="4">
        <f t="shared" si="53"/>
        <v>-61.999999999999993</v>
      </c>
      <c r="CI22" s="4">
        <v>-144</v>
      </c>
      <c r="CJ22" s="4"/>
      <c r="CK22" s="4"/>
      <c r="CL22" s="4">
        <f t="shared" si="70"/>
        <v>-144</v>
      </c>
      <c r="CM22" s="4">
        <f t="shared" si="54"/>
        <v>-161.5470500279601</v>
      </c>
      <c r="CO22" s="82">
        <v>-44</v>
      </c>
      <c r="CP22" s="82">
        <v>-50</v>
      </c>
      <c r="CQ22" s="82">
        <v>-51</v>
      </c>
      <c r="CR22" s="4"/>
      <c r="CS22" s="4"/>
      <c r="CU22" s="83"/>
      <c r="CV22" s="83"/>
      <c r="CW22" s="83"/>
    </row>
    <row r="23" spans="2:101"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-12.525650027960101</v>
      </c>
      <c r="BT23" s="7">
        <v>-35.825650027960094</v>
      </c>
      <c r="BU23" s="7">
        <v>-21.423801999999998</v>
      </c>
      <c r="BV23" s="7">
        <v>0</v>
      </c>
      <c r="BW23" s="7">
        <v>0</v>
      </c>
      <c r="BX23" s="7">
        <v>-21.423801999999998</v>
      </c>
      <c r="BY23" s="7">
        <v>-5.0213999999999999</v>
      </c>
      <c r="BZ23" s="7">
        <v>-26.445201999999998</v>
      </c>
      <c r="CA23" s="7">
        <v>-29.311604999999997</v>
      </c>
      <c r="CB23" s="7">
        <v>0</v>
      </c>
      <c r="CC23" s="7">
        <v>0</v>
      </c>
      <c r="CD23" s="7">
        <v>-29.311605</v>
      </c>
      <c r="CE23" s="7">
        <f>SUM(CE20:CE22)</f>
        <v>-56.964592999999994</v>
      </c>
      <c r="CF23" s="7">
        <f>SUM(CF20:CF22)</f>
        <v>0</v>
      </c>
      <c r="CG23" s="7">
        <f t="shared" ref="CG23:CH23" si="71">SUM(CG20:CG22)</f>
        <v>0</v>
      </c>
      <c r="CH23" s="7">
        <f t="shared" si="71"/>
        <v>-56.964592999999994</v>
      </c>
      <c r="CI23" s="7">
        <v>-131</v>
      </c>
      <c r="CJ23" s="7">
        <v>0</v>
      </c>
      <c r="CK23" s="7">
        <v>0</v>
      </c>
      <c r="CL23" s="7">
        <f>SUM(CL20:CL22)</f>
        <v>-131</v>
      </c>
      <c r="CM23" s="7">
        <f t="shared" si="54"/>
        <v>-148.5470500279601</v>
      </c>
      <c r="CO23" s="138">
        <f>SUM(CO20:CO22)</f>
        <v>-41.9</v>
      </c>
      <c r="CP23" s="138">
        <f>SUM(CP20:CP22)</f>
        <v>-49.9</v>
      </c>
      <c r="CQ23" s="138">
        <f>SUM(CQ20:CQ22)</f>
        <v>-50.7</v>
      </c>
      <c r="CR23" s="7"/>
      <c r="CS23" s="7"/>
      <c r="CU23" s="83"/>
      <c r="CV23" s="83"/>
      <c r="CW23" s="83"/>
    </row>
    <row r="24" spans="2:101"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-7.8650708033731185</v>
      </c>
      <c r="BT24" s="4">
        <v>57.534929196626962</v>
      </c>
      <c r="BU24" s="4">
        <v>3.5761980000001437</v>
      </c>
      <c r="BV24" s="4">
        <v>0</v>
      </c>
      <c r="BW24" s="4">
        <v>0</v>
      </c>
      <c r="BX24" s="4">
        <v>3.5761980000001721</v>
      </c>
      <c r="BY24" s="4">
        <v>-6.173999999999964</v>
      </c>
      <c r="BZ24" s="4">
        <v>-2.5978019999997919</v>
      </c>
      <c r="CA24" s="4">
        <v>220.08839500000002</v>
      </c>
      <c r="CB24" s="4">
        <v>0</v>
      </c>
      <c r="CC24" s="4">
        <v>0</v>
      </c>
      <c r="CD24" s="4">
        <v>220.08839499999999</v>
      </c>
      <c r="CE24" s="4">
        <f>CE18+CE23</f>
        <v>-41.064592999999817</v>
      </c>
      <c r="CF24" s="4">
        <f>CF18+CF23</f>
        <v>0</v>
      </c>
      <c r="CG24" s="4">
        <f t="shared" ref="CG24" si="72">CG18+CG23</f>
        <v>0</v>
      </c>
      <c r="CH24" s="4">
        <f>CH18+CH23</f>
        <v>-41.064592999999817</v>
      </c>
      <c r="CI24" s="4">
        <v>248</v>
      </c>
      <c r="CJ24" s="4">
        <v>0</v>
      </c>
      <c r="CK24" s="4">
        <v>0</v>
      </c>
      <c r="CL24" s="4">
        <f>CL18+CL23</f>
        <v>248</v>
      </c>
      <c r="CM24" s="4">
        <f>CM18+CM23</f>
        <v>233.96092919662698</v>
      </c>
      <c r="CO24" s="82">
        <f>CO18+CO23</f>
        <v>76.099999999999994</v>
      </c>
      <c r="CP24" s="82">
        <f>CP18+CP23</f>
        <v>31.1</v>
      </c>
      <c r="CQ24" s="82">
        <f>CQ18+CQ23</f>
        <v>266.3</v>
      </c>
      <c r="CR24" s="4"/>
      <c r="CS24" s="4"/>
      <c r="CU24" s="83"/>
      <c r="CV24" s="83"/>
      <c r="CW24" s="83"/>
    </row>
    <row r="25" spans="2:101"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1"/>
      <c r="BT25" s="1"/>
      <c r="BU25" s="37"/>
      <c r="BV25" s="1"/>
      <c r="BW25" s="1"/>
      <c r="BX25" s="1"/>
      <c r="BY25" s="1"/>
      <c r="BZ25" s="1"/>
      <c r="CA25" s="37"/>
      <c r="CB25" s="1"/>
      <c r="CC25" s="1"/>
      <c r="CD25" s="1"/>
      <c r="CE25" s="37"/>
      <c r="CF25" s="1"/>
      <c r="CG25" s="1"/>
      <c r="CH25" s="1"/>
      <c r="CI25" s="1"/>
      <c r="CJ25" s="1"/>
      <c r="CK25" s="1"/>
      <c r="CL25" s="1"/>
      <c r="CM25" s="1"/>
      <c r="CO25" s="137"/>
      <c r="CP25" s="37"/>
      <c r="CQ25" s="137"/>
      <c r="CR25" s="37"/>
      <c r="CS25" s="1"/>
      <c r="CU25" s="83"/>
      <c r="CV25" s="83"/>
      <c r="CW25" s="83"/>
    </row>
    <row r="26" spans="2:101"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f>-BS24*0.206</f>
        <v>1.6202045854948623</v>
      </c>
      <c r="BT26" s="7">
        <f>BR26+BS26</f>
        <v>-14.779795414505136</v>
      </c>
      <c r="BU26" s="7">
        <v>-2</v>
      </c>
      <c r="BV26" s="7"/>
      <c r="BW26" s="7"/>
      <c r="BX26" s="7">
        <v>-2</v>
      </c>
      <c r="BY26" s="7">
        <f>-BY24*0.206</f>
        <v>1.2718439999999924</v>
      </c>
      <c r="BZ26" s="7">
        <f>BX26+BY26</f>
        <v>-0.72815600000000757</v>
      </c>
      <c r="CA26" s="7">
        <v>-56.9</v>
      </c>
      <c r="CB26" s="7"/>
      <c r="CC26" s="7"/>
      <c r="CD26" s="7">
        <v>-56.9</v>
      </c>
      <c r="CE26" s="7">
        <f>CI26-BO26-BU26-CA26</f>
        <v>-3.7000000000000028</v>
      </c>
      <c r="CF26" s="7"/>
      <c r="CG26" s="7"/>
      <c r="CH26" s="7">
        <f t="shared" ref="CH26" si="73">SUM(CE26:CG26)</f>
        <v>-3.7000000000000028</v>
      </c>
      <c r="CI26" s="7">
        <v>-79</v>
      </c>
      <c r="CJ26" s="7"/>
      <c r="CK26" s="7"/>
      <c r="CL26" s="7">
        <f>SUM(CI26:CK26)</f>
        <v>-79</v>
      </c>
      <c r="CM26" s="7">
        <f>BT26+BZ26+CD26+CH26</f>
        <v>-76.107951414505138</v>
      </c>
      <c r="CO26" s="138">
        <v>-17</v>
      </c>
      <c r="CP26" s="138">
        <v>-7</v>
      </c>
      <c r="CQ26" s="138">
        <v>-65</v>
      </c>
      <c r="CR26" s="7"/>
      <c r="CS26" s="7"/>
      <c r="CU26" s="83"/>
      <c r="CV26" s="83"/>
      <c r="CW26" s="83"/>
    </row>
    <row r="27" spans="2:101"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f>BS24+BS26</f>
        <v>-6.2448662178782559</v>
      </c>
      <c r="BT27" s="4">
        <f>BT24+BT26</f>
        <v>42.755133782121824</v>
      </c>
      <c r="BU27" s="4">
        <v>1.5761980000001437</v>
      </c>
      <c r="BV27" s="4">
        <v>0</v>
      </c>
      <c r="BW27" s="4">
        <v>0</v>
      </c>
      <c r="BX27" s="4">
        <v>1.5761980000001721</v>
      </c>
      <c r="BY27" s="4">
        <f>BY24+BY26</f>
        <v>-4.9021559999999713</v>
      </c>
      <c r="BZ27" s="4">
        <f>BZ24+BZ26</f>
        <v>-3.3259579999997992</v>
      </c>
      <c r="CA27" s="4">
        <v>163.18839500000001</v>
      </c>
      <c r="CB27" s="4">
        <v>0</v>
      </c>
      <c r="CC27" s="4">
        <v>0</v>
      </c>
      <c r="CD27" s="4">
        <v>163.18839499999999</v>
      </c>
      <c r="CE27" s="4">
        <f>SUM(CE24:CE26)</f>
        <v>-44.76459299999982</v>
      </c>
      <c r="CF27" s="4">
        <f>SUM(CF24:CF26)</f>
        <v>0</v>
      </c>
      <c r="CG27" s="4">
        <f t="shared" ref="CG27:CH27" si="74">SUM(CG24:CG26)</f>
        <v>0</v>
      </c>
      <c r="CH27" s="4">
        <f t="shared" si="74"/>
        <v>-44.76459299999982</v>
      </c>
      <c r="CI27" s="4">
        <v>169</v>
      </c>
      <c r="CJ27" s="4">
        <v>0</v>
      </c>
      <c r="CK27" s="4">
        <v>0</v>
      </c>
      <c r="CL27" s="4">
        <f>SUM(CL24:CL26)</f>
        <v>169</v>
      </c>
      <c r="CM27" s="4">
        <f>SUM(CM24:CM26)</f>
        <v>157.85297778212185</v>
      </c>
      <c r="CO27" s="82">
        <f>SUM(CO24:CO26)</f>
        <v>59.099999999999994</v>
      </c>
      <c r="CP27" s="82">
        <f>SUM(CP24:CP26)</f>
        <v>24.1</v>
      </c>
      <c r="CQ27" s="82">
        <f>SUM(CQ24:CQ26)</f>
        <v>201.3</v>
      </c>
      <c r="CR27" s="4"/>
      <c r="CS27" s="4"/>
      <c r="CU27" s="83"/>
      <c r="CV27" s="83"/>
      <c r="CW27" s="83"/>
    </row>
    <row r="28" spans="2:101"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F28" s="4"/>
      <c r="CG28" s="4"/>
      <c r="CH28" s="4"/>
      <c r="CI28" s="4"/>
      <c r="CL28" s="4"/>
      <c r="CM28" s="2"/>
      <c r="CO28" s="82"/>
      <c r="CP28" s="4"/>
      <c r="CQ28" s="82"/>
      <c r="CR28" s="4"/>
      <c r="CS28" s="4"/>
      <c r="CU28" s="83"/>
      <c r="CV28" s="83"/>
      <c r="CW28" s="83"/>
    </row>
    <row r="29" spans="2:101" x14ac:dyDescent="0.25">
      <c r="B29" s="8" t="s">
        <v>106</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c r="BT29" s="4"/>
      <c r="BU29" s="4">
        <v>21.6</v>
      </c>
      <c r="BV29" s="4"/>
      <c r="BW29" s="4"/>
      <c r="BX29" s="4">
        <v>21.6</v>
      </c>
      <c r="BY29" s="4"/>
      <c r="BZ29" s="4">
        <f>BX29</f>
        <v>21.6</v>
      </c>
      <c r="CA29" s="4">
        <v>18.399979999999999</v>
      </c>
      <c r="CB29" s="4"/>
      <c r="CC29" s="4"/>
      <c r="CD29" s="4">
        <v>18.399979999999999</v>
      </c>
      <c r="CE29" s="4">
        <f t="shared" ref="CE29" si="75">CI29-BO29-BU29-CA29</f>
        <v>-22.999980000000001</v>
      </c>
      <c r="CF29" s="4"/>
      <c r="CG29" s="4"/>
      <c r="CH29" s="4">
        <f t="shared" ref="CH29" si="76">SUM(CE29:CG29)</f>
        <v>-22.999980000000001</v>
      </c>
      <c r="CI29" s="4">
        <v>17</v>
      </c>
      <c r="CL29" s="4">
        <f>SUM(CI29:CK29)</f>
        <v>17</v>
      </c>
      <c r="CM29" s="4">
        <f>BT29+BZ29+CD29+CH29</f>
        <v>17</v>
      </c>
      <c r="CO29" s="82">
        <v>-6</v>
      </c>
      <c r="CP29" s="82">
        <v>9</v>
      </c>
      <c r="CQ29" s="82">
        <v>-4</v>
      </c>
      <c r="CR29" s="4"/>
      <c r="CS29" s="4"/>
      <c r="CU29" s="83"/>
      <c r="CV29" s="83"/>
      <c r="CW29" s="83"/>
    </row>
    <row r="30" spans="2:101"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U30" s="4"/>
      <c r="BV30" s="4"/>
      <c r="BW30" s="4"/>
      <c r="CA30" s="4"/>
      <c r="CB30" s="4"/>
      <c r="CC30" s="4"/>
      <c r="CE30" s="4"/>
      <c r="CF30" s="4"/>
      <c r="CG30" s="4"/>
      <c r="CH30" s="2"/>
      <c r="CI30" s="4"/>
      <c r="CM30" s="2"/>
      <c r="CO30" s="83"/>
      <c r="CP30" s="4"/>
      <c r="CQ30" s="82"/>
      <c r="CR30" s="4"/>
      <c r="CU30" s="83"/>
      <c r="CV30" s="83"/>
      <c r="CW30" s="83"/>
    </row>
    <row r="31" spans="2:101" x14ac:dyDescent="0.25">
      <c r="B31" s="107" t="s">
        <v>107</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f>SUM(BS27:BS30)</f>
        <v>-6.2448662178782559</v>
      </c>
      <c r="BT31" s="109">
        <f>BT27</f>
        <v>42.755133782121824</v>
      </c>
      <c r="BU31" s="109">
        <v>23.176198000000145</v>
      </c>
      <c r="BV31" s="109"/>
      <c r="BW31" s="109"/>
      <c r="BX31" s="109">
        <v>23.176198000000173</v>
      </c>
      <c r="BY31" s="109">
        <v>-7.8650708033731185</v>
      </c>
      <c r="BZ31" s="109">
        <f>BZ27</f>
        <v>-3.3259579999997992</v>
      </c>
      <c r="CA31" s="109">
        <v>181.58837500000001</v>
      </c>
      <c r="CB31" s="109"/>
      <c r="CC31" s="109"/>
      <c r="CD31" s="109">
        <v>181.58837499999998</v>
      </c>
      <c r="CE31" s="109">
        <f>CE27+CE29</f>
        <v>-67.764572999999814</v>
      </c>
      <c r="CF31" s="109"/>
      <c r="CG31" s="109">
        <f>CG27+CG29</f>
        <v>0</v>
      </c>
      <c r="CH31" s="109">
        <f>CH27+CH29</f>
        <v>-67.764572999999814</v>
      </c>
      <c r="CI31" s="109">
        <v>186</v>
      </c>
      <c r="CJ31" s="108"/>
      <c r="CK31" s="108"/>
      <c r="CL31" s="109">
        <f>SUM(CL27:CL30)</f>
        <v>186</v>
      </c>
      <c r="CM31" s="109">
        <f>SUM(CM27:CM30)</f>
        <v>174.85297778212185</v>
      </c>
      <c r="CO31" s="143">
        <f>SUM(CO27:CO30)</f>
        <v>53.099999999999994</v>
      </c>
      <c r="CP31" s="143">
        <f>SUM(CP27:CP30)</f>
        <v>33.1</v>
      </c>
      <c r="CQ31" s="143">
        <f>SUM(CQ27:CQ30)</f>
        <v>197.3</v>
      </c>
      <c r="CR31" s="109"/>
      <c r="CS31" s="109"/>
      <c r="CU31" s="83"/>
      <c r="CV31" s="83"/>
      <c r="CW31" s="83"/>
    </row>
    <row r="32" spans="2:101"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F32" s="4"/>
      <c r="CG32" s="4"/>
      <c r="CH32" s="4"/>
      <c r="CI32" s="4"/>
      <c r="CM32" s="2"/>
      <c r="CO32" s="4"/>
      <c r="CP32" s="4"/>
      <c r="CQ32" s="4"/>
      <c r="CR32" s="4"/>
    </row>
    <row r="33" spans="2:100"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165"/>
      <c r="BU33" s="37"/>
      <c r="BV33" s="37"/>
      <c r="BW33" s="37"/>
      <c r="BX33" s="37"/>
      <c r="BY33" s="37"/>
      <c r="BZ33" s="37"/>
      <c r="CA33" s="37"/>
      <c r="CB33" s="37"/>
      <c r="CC33" s="37"/>
      <c r="CD33" s="37"/>
      <c r="CF33" s="37"/>
      <c r="CG33" s="37"/>
      <c r="CH33" s="37"/>
      <c r="CI33" s="37"/>
      <c r="CM33" s="2"/>
      <c r="CO33" s="37"/>
      <c r="CP33" s="37"/>
      <c r="CQ33" s="37"/>
    </row>
    <row r="34" spans="2:100" x14ac:dyDescent="0.25">
      <c r="B34" s="82" t="s">
        <v>156</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c r="BT34" s="82">
        <v>37975.862999999998</v>
      </c>
      <c r="BU34" s="82">
        <v>38118.510999999999</v>
      </c>
      <c r="BV34" s="82"/>
      <c r="BW34" s="82"/>
      <c r="BX34" s="82">
        <v>38118.510999999999</v>
      </c>
      <c r="BY34" s="82"/>
      <c r="BZ34" s="82"/>
      <c r="CA34" s="82">
        <v>38036.252</v>
      </c>
      <c r="CB34" s="5"/>
      <c r="CC34" s="5"/>
      <c r="CD34" s="82">
        <v>38036.252</v>
      </c>
      <c r="CE34" s="82">
        <v>37908.510999999999</v>
      </c>
      <c r="CF34" s="5"/>
      <c r="CG34" s="5"/>
      <c r="CH34" s="82">
        <v>37908.510999999999</v>
      </c>
      <c r="CI34" s="82">
        <v>38010</v>
      </c>
      <c r="CL34" s="82">
        <v>38010</v>
      </c>
      <c r="CM34" s="2"/>
      <c r="CO34" s="82">
        <v>38021</v>
      </c>
      <c r="CP34" s="82">
        <v>38098.752</v>
      </c>
      <c r="CQ34" s="82">
        <f>'Matas Group P&amp;L and KPIs'!CL34</f>
        <v>38031</v>
      </c>
      <c r="CR34" s="82"/>
      <c r="CS34" s="82"/>
    </row>
    <row r="35" spans="2:100"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c r="BT35" s="82">
        <v>38349.567999999999</v>
      </c>
      <c r="BU35" s="82">
        <v>38506.519999999997</v>
      </c>
      <c r="BV35" s="82"/>
      <c r="BW35" s="82"/>
      <c r="BX35" s="82">
        <v>38506.519999999997</v>
      </c>
      <c r="BY35" s="82"/>
      <c r="BZ35" s="82"/>
      <c r="CA35" s="82">
        <v>38424.260999999999</v>
      </c>
      <c r="CB35" s="5"/>
      <c r="CC35" s="5"/>
      <c r="CD35" s="82">
        <v>38424.260999999999</v>
      </c>
      <c r="CE35" s="82">
        <v>37994.995000000003</v>
      </c>
      <c r="CF35" s="5"/>
      <c r="CG35" s="5"/>
      <c r="CH35" s="82">
        <v>37994.995000000003</v>
      </c>
      <c r="CI35" s="82">
        <v>38195</v>
      </c>
      <c r="CL35" s="82">
        <v>38195</v>
      </c>
      <c r="CM35" s="2"/>
      <c r="CO35" s="82">
        <v>38291</v>
      </c>
      <c r="CP35" s="82">
        <v>38371.487000000001</v>
      </c>
      <c r="CQ35" s="82">
        <f>'Matas Group P&amp;L and KPIs'!CL35</f>
        <v>38301</v>
      </c>
      <c r="CR35" s="82"/>
      <c r="CS35" s="82"/>
    </row>
    <row r="36" spans="2:100"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c r="BT36" s="9">
        <v>1.1299999999999999</v>
      </c>
      <c r="BU36" s="9">
        <v>4.1349936255383739E-2</v>
      </c>
      <c r="BV36" s="9"/>
      <c r="BW36" s="9"/>
      <c r="BX36" s="9">
        <v>4.1349936255383739E-2</v>
      </c>
      <c r="BY36" s="9"/>
      <c r="BZ36" s="9"/>
      <c r="CA36" s="9">
        <v>4.2903384644733142</v>
      </c>
      <c r="CB36" s="9"/>
      <c r="CC36" s="9"/>
      <c r="CD36" s="9">
        <v>4.2903384644733142</v>
      </c>
      <c r="CE36" s="9">
        <f>CE27/CE34*1000</f>
        <v>-1.1808586467561288</v>
      </c>
      <c r="CF36" s="9"/>
      <c r="CG36" s="9"/>
      <c r="CH36" s="9">
        <f>CH27/CH34*1000</f>
        <v>-1.1808586467561288</v>
      </c>
      <c r="CI36" s="9">
        <v>4.45</v>
      </c>
      <c r="CL36" s="9">
        <v>4.45</v>
      </c>
      <c r="CM36" s="9">
        <f>CM27*1000/CL34</f>
        <v>4.1529328540416168</v>
      </c>
      <c r="CO36" s="9">
        <v>1.5644041450777202</v>
      </c>
      <c r="CP36" s="9">
        <v>0.64048699383549978</v>
      </c>
      <c r="CQ36" s="9">
        <f>'Matas Group P&amp;L and KPIs'!CL36</f>
        <v>5.2955317856386399</v>
      </c>
      <c r="CR36" s="9"/>
      <c r="CS36" s="9"/>
    </row>
    <row r="37" spans="2:100"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c r="BT37" s="9">
        <v>1.1200000000000001</v>
      </c>
      <c r="BU37" s="54">
        <v>4.0933275715389073E-2</v>
      </c>
      <c r="BV37" s="54"/>
      <c r="BW37" s="54"/>
      <c r="BX37" s="54">
        <v>4.0933275715389073E-2</v>
      </c>
      <c r="BY37" s="54"/>
      <c r="BZ37" s="54"/>
      <c r="CA37" s="54">
        <v>4.2470145359464428</v>
      </c>
      <c r="CB37" s="54"/>
      <c r="CC37" s="54"/>
      <c r="CD37" s="54">
        <v>4.2470145359464428</v>
      </c>
      <c r="CE37" s="9">
        <f>CE27/CE35*1000</f>
        <v>-1.1781707827570398</v>
      </c>
      <c r="CF37" s="9"/>
      <c r="CG37" s="9"/>
      <c r="CH37" s="9">
        <f>CH27/CH35*1000</f>
        <v>-1.1781707827570398</v>
      </c>
      <c r="CI37" s="54">
        <v>4.43</v>
      </c>
      <c r="CL37" s="54">
        <v>4.43</v>
      </c>
      <c r="CM37" s="9">
        <f>CM27*1000/CL35</f>
        <v>4.1328178500359174</v>
      </c>
      <c r="CO37" s="9">
        <v>1.5534436290512128</v>
      </c>
      <c r="CP37" s="54">
        <v>0.63593457134888287</v>
      </c>
      <c r="CQ37" s="9">
        <f>'Matas Group P&amp;L and KPIs'!CL37</f>
        <v>5.2582013352033421</v>
      </c>
      <c r="CR37" s="9"/>
      <c r="CS37" s="54"/>
    </row>
    <row r="38" spans="2:100"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U38" s="69"/>
      <c r="BV38" s="69"/>
      <c r="BW38" s="69"/>
      <c r="CA38" s="69"/>
      <c r="CB38" s="69"/>
      <c r="CC38" s="69"/>
      <c r="CE38" s="69"/>
      <c r="CF38" s="69"/>
      <c r="CG38" s="69"/>
      <c r="CH38" s="2"/>
      <c r="CI38" s="69"/>
      <c r="CM38" s="2"/>
      <c r="CO38" s="69"/>
      <c r="CP38" s="69"/>
      <c r="CQ38" s="69"/>
      <c r="CR38" s="69"/>
    </row>
    <row r="39" spans="2:100" x14ac:dyDescent="0.25">
      <c r="B39" s="1" t="s">
        <v>143</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c r="BT39" s="10"/>
      <c r="BU39" s="10">
        <v>0.29943388596845932</v>
      </c>
      <c r="BV39" s="10"/>
      <c r="BW39" s="10"/>
      <c r="BX39" s="10">
        <v>0.29943388596845932</v>
      </c>
      <c r="BY39" s="10"/>
      <c r="BZ39" s="10"/>
      <c r="CA39" s="10">
        <v>0.79630425440481289</v>
      </c>
      <c r="CB39" s="10"/>
      <c r="CC39" s="10"/>
      <c r="CD39" s="10">
        <v>0.79630425440481289</v>
      </c>
      <c r="CE39" s="10">
        <v>0.67300000000000004</v>
      </c>
      <c r="CF39" s="10"/>
      <c r="CG39" s="10"/>
      <c r="CH39" s="10">
        <v>0.67300000000000004</v>
      </c>
      <c r="CI39" s="10">
        <v>0.49299999999999999</v>
      </c>
      <c r="CL39" s="10">
        <v>0.49299999999999999</v>
      </c>
      <c r="CM39" s="2"/>
      <c r="CO39" s="10">
        <f>(CO5-BR5)/BR5</f>
        <v>0.7008695652173913</v>
      </c>
      <c r="CP39" s="10">
        <f>(CP5-BX5)/BX5</f>
        <v>0.44001867123074517</v>
      </c>
      <c r="CQ39" s="10">
        <f>(CQ5-CD5)/CD5</f>
        <v>7.4162679425837319E-2</v>
      </c>
      <c r="CR39" s="10"/>
      <c r="CS39" s="10"/>
    </row>
    <row r="40" spans="2:100" x14ac:dyDescent="0.25">
      <c r="B40" s="1" t="s">
        <v>157</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c r="CF40" s="10"/>
      <c r="CG40" s="10"/>
      <c r="CH40" s="10"/>
      <c r="CI40" s="10">
        <v>6.8000000000000005E-2</v>
      </c>
      <c r="CL40" s="10">
        <v>6.8000000000000005E-2</v>
      </c>
      <c r="CM40" s="2"/>
      <c r="CO40" s="11">
        <v>5.6000000000000001E-2</v>
      </c>
      <c r="CP40" s="10">
        <v>5.5E-2</v>
      </c>
      <c r="CQ40" s="48">
        <f>'Matas Group P&amp;L and KPIs'!CL40</f>
        <v>6.4000000000000001E-2</v>
      </c>
      <c r="CR40" s="10"/>
      <c r="CS40" s="10"/>
      <c r="CU40" s="176"/>
    </row>
    <row r="41" spans="2:100" x14ac:dyDescent="0.25">
      <c r="B41" s="1" t="s">
        <v>138</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c r="BT41" s="10">
        <v>9.1599430469862408E-2</v>
      </c>
      <c r="BU41" s="10">
        <v>0.08</v>
      </c>
      <c r="BV41" s="10"/>
      <c r="BW41" s="10"/>
      <c r="BX41" s="10">
        <v>0.08</v>
      </c>
      <c r="BY41" s="10"/>
      <c r="BZ41" s="10"/>
      <c r="CA41" s="10">
        <v>9.1999999999999998E-2</v>
      </c>
      <c r="CB41" s="10"/>
      <c r="CC41" s="10"/>
      <c r="CD41" s="10">
        <v>9.1999999999999998E-2</v>
      </c>
      <c r="CE41" s="10">
        <v>4.3999999999999997E-2</v>
      </c>
      <c r="CF41" s="10"/>
      <c r="CG41" s="10"/>
      <c r="CH41" s="10">
        <v>4.3999999999999997E-2</v>
      </c>
      <c r="CI41" s="10">
        <v>7.8E-2</v>
      </c>
      <c r="CL41" s="10">
        <v>7.8E-2</v>
      </c>
      <c r="CM41" s="2"/>
      <c r="CO41" s="11">
        <f>('Category by banner'!AB23-'Category by banner'!V23)/'Category by banner'!V23</f>
        <v>0.08</v>
      </c>
      <c r="CP41" s="11">
        <f>('Category by banner'!X23-'Category by banner'!R23)/'Category by banner'!R23</f>
        <v>9.2059995087463667E-2</v>
      </c>
      <c r="CQ41" s="11">
        <f>('Category by banner'!Y23-'Category by banner'!S23)/'Category by banner'!S23</f>
        <v>4.4480665136463808E-2</v>
      </c>
      <c r="CR41" s="10"/>
      <c r="CS41" s="10"/>
    </row>
    <row r="42" spans="2:100" x14ac:dyDescent="0.25">
      <c r="B42" s="1" t="s">
        <v>137</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c r="BT42" s="10">
        <v>8.3945880556104538E-2</v>
      </c>
      <c r="BU42" s="10">
        <v>7.5043906336478436E-2</v>
      </c>
      <c r="BV42" s="10"/>
      <c r="BW42" s="10"/>
      <c r="BX42" s="10">
        <v>7.5043906336478436E-2</v>
      </c>
      <c r="BY42" s="10"/>
      <c r="BZ42" s="10"/>
      <c r="CA42" s="10">
        <v>9.11793582258143E-2</v>
      </c>
      <c r="CB42" s="10"/>
      <c r="CC42" s="10"/>
      <c r="CD42" s="10">
        <v>9.11793582258143E-2</v>
      </c>
      <c r="CE42" s="10">
        <v>1.4578626374053038E-2</v>
      </c>
      <c r="CF42" s="10"/>
      <c r="CG42" s="10"/>
      <c r="CH42" s="10">
        <v>1.4578626374053038E-2</v>
      </c>
      <c r="CI42" s="10">
        <v>7.2999999999999995E-2</v>
      </c>
      <c r="CL42" s="10">
        <v>7.2999999999999995E-2</v>
      </c>
      <c r="CM42" s="2"/>
      <c r="CO42" s="10">
        <v>6.4000000000000001E-2</v>
      </c>
      <c r="CP42" s="10">
        <v>6.9000000000000006E-2</v>
      </c>
      <c r="CQ42" s="48">
        <f>'Matas Group P&amp;L and KPIs'!CL42</f>
        <v>7.0000000000000007E-2</v>
      </c>
      <c r="CR42" s="10"/>
      <c r="CS42" s="10"/>
    </row>
    <row r="43" spans="2:100" x14ac:dyDescent="0.25">
      <c r="B43" s="1" t="s">
        <v>165</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c r="BT43" s="10"/>
      <c r="BU43" s="10">
        <v>3.1E-2</v>
      </c>
      <c r="BV43" s="10"/>
      <c r="BW43" s="10"/>
      <c r="BX43" s="10">
        <v>3.1E-2</v>
      </c>
      <c r="BY43" s="10"/>
      <c r="BZ43" s="10"/>
      <c r="CA43" s="10">
        <v>4.7E-2</v>
      </c>
      <c r="CB43" s="10"/>
      <c r="CC43" s="10"/>
      <c r="CD43" s="10">
        <v>4.7E-2</v>
      </c>
      <c r="CE43" s="10">
        <v>-2E-3</v>
      </c>
      <c r="CF43" s="10"/>
      <c r="CG43" s="10"/>
      <c r="CH43" s="10">
        <v>-2E-3</v>
      </c>
      <c r="CI43" s="10">
        <v>2.7E-2</v>
      </c>
      <c r="CL43" s="10">
        <v>2.7E-2</v>
      </c>
      <c r="CM43" s="2"/>
      <c r="CO43" s="10">
        <v>2.9000000000000001E-2</v>
      </c>
      <c r="CP43" s="10">
        <v>5.7000000000000002E-2</v>
      </c>
      <c r="CQ43" s="48">
        <f>'Matas Group P&amp;L and KPIs'!CL43</f>
        <v>7.2999999999999995E-2</v>
      </c>
      <c r="CR43" s="10"/>
      <c r="CS43" s="10"/>
    </row>
    <row r="44" spans="2:100" x14ac:dyDescent="0.25">
      <c r="B44" s="6" t="s">
        <v>139</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c r="CF44" s="31"/>
      <c r="CG44" s="31"/>
      <c r="CH44" s="31"/>
      <c r="CI44" s="31">
        <v>6.0999999999999999E-2</v>
      </c>
      <c r="CJ44" s="31"/>
      <c r="CK44" s="31"/>
      <c r="CL44" s="31">
        <v>6.0999999999999999E-2</v>
      </c>
      <c r="CM44" s="31"/>
      <c r="CO44" s="31">
        <v>2.7E-2</v>
      </c>
      <c r="CP44" s="31">
        <v>2.8000000000000001E-2</v>
      </c>
      <c r="CQ44" s="31">
        <f>'Matas Group P&amp;L and KPIs'!CL44</f>
        <v>6.9000000000000006E-2</v>
      </c>
      <c r="CR44" s="31"/>
      <c r="CS44" s="31"/>
    </row>
    <row r="45" spans="2:100"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c r="BT45" s="4">
        <f>BT15</f>
        <v>248.67724066078674</v>
      </c>
      <c r="BU45" s="4">
        <v>138.10000000000014</v>
      </c>
      <c r="BV45" s="4"/>
      <c r="BW45" s="4"/>
      <c r="BX45" s="4">
        <v>138.10000000000016</v>
      </c>
      <c r="BY45" s="4"/>
      <c r="BZ45" s="4">
        <f>BZ15</f>
        <v>179.51650000000024</v>
      </c>
      <c r="CA45" s="4">
        <v>404.5</v>
      </c>
      <c r="CB45" s="4"/>
      <c r="CC45" s="4"/>
      <c r="CD45" s="4">
        <v>404.5</v>
      </c>
      <c r="CE45" s="4">
        <v>181.60000000000014</v>
      </c>
      <c r="CF45" s="4"/>
      <c r="CG45" s="4"/>
      <c r="CH45" s="4">
        <v>181.6</v>
      </c>
      <c r="CI45" s="4">
        <v>904</v>
      </c>
      <c r="CL45" s="4">
        <f>CL15</f>
        <v>904</v>
      </c>
      <c r="CM45" s="4">
        <f>CM15</f>
        <v>1014.2937406607869</v>
      </c>
      <c r="CO45" s="82">
        <f>CO15</f>
        <v>276</v>
      </c>
      <c r="CP45" s="82">
        <f>CP15</f>
        <v>238</v>
      </c>
      <c r="CQ45" s="82">
        <f>CQ15</f>
        <v>473</v>
      </c>
      <c r="CR45" s="4"/>
      <c r="CS45" s="4"/>
      <c r="CV45" s="4"/>
    </row>
    <row r="46" spans="2:100"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c r="BT46" s="4">
        <f>-BT14</f>
        <v>21.149533000000002</v>
      </c>
      <c r="BU46" s="4">
        <v>39.129467000000005</v>
      </c>
      <c r="BV46" s="4"/>
      <c r="BW46" s="4"/>
      <c r="BX46" s="4">
        <v>39.129466999999998</v>
      </c>
      <c r="BY46" s="4"/>
      <c r="BZ46" s="4">
        <f>-BZ14</f>
        <v>39.129466999999998</v>
      </c>
      <c r="CA46" s="4">
        <v>19.603679</v>
      </c>
      <c r="CB46" s="4"/>
      <c r="CC46" s="4"/>
      <c r="CD46" s="4">
        <v>19.603679</v>
      </c>
      <c r="CE46" s="4">
        <v>22.117320999999997</v>
      </c>
      <c r="CF46" s="4"/>
      <c r="CG46" s="4"/>
      <c r="CH46" s="4">
        <v>22.117320999999997</v>
      </c>
      <c r="CI46" s="4">
        <v>102</v>
      </c>
      <c r="CL46" s="4">
        <f>-CL14</f>
        <v>102</v>
      </c>
      <c r="CM46" s="4">
        <f>-CM14</f>
        <v>102</v>
      </c>
      <c r="CO46" s="82">
        <f>CO14</f>
        <v>-17</v>
      </c>
      <c r="CP46" s="82">
        <f>CP14</f>
        <v>5</v>
      </c>
      <c r="CQ46" s="82">
        <f>CQ14</f>
        <v>-1</v>
      </c>
      <c r="CR46" s="4"/>
      <c r="CS46" s="4"/>
      <c r="CV46" s="4"/>
    </row>
    <row r="47" spans="2:100"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c r="BT47" s="4">
        <f>BT45+BT46</f>
        <v>269.82677366078673</v>
      </c>
      <c r="BU47" s="4">
        <v>177.22946700000014</v>
      </c>
      <c r="BV47" s="4"/>
      <c r="BW47" s="4"/>
      <c r="BX47" s="4">
        <v>177.22946700000017</v>
      </c>
      <c r="BY47" s="4"/>
      <c r="BZ47" s="4">
        <f>BZ45+BZ46</f>
        <v>218.64596700000024</v>
      </c>
      <c r="CA47" s="4">
        <v>424.103679</v>
      </c>
      <c r="CB47" s="4"/>
      <c r="CC47" s="4"/>
      <c r="CD47" s="4">
        <v>424.103679</v>
      </c>
      <c r="CE47" s="4">
        <v>203.71732100000014</v>
      </c>
      <c r="CF47" s="4"/>
      <c r="CG47" s="4"/>
      <c r="CH47" s="4">
        <v>203.71732100000014</v>
      </c>
      <c r="CI47" s="4">
        <v>1006</v>
      </c>
      <c r="CL47" s="12">
        <f>CL45+CL46</f>
        <v>1006</v>
      </c>
      <c r="CM47" s="4">
        <f>CM45+CM46</f>
        <v>1116.2937406607869</v>
      </c>
      <c r="CO47" s="82">
        <f>CO12</f>
        <v>293</v>
      </c>
      <c r="CP47" s="82">
        <f>CP12</f>
        <v>233</v>
      </c>
      <c r="CQ47" s="82">
        <f>CQ12</f>
        <v>474</v>
      </c>
      <c r="CR47" s="4"/>
      <c r="CS47" s="12"/>
      <c r="CV47" s="4"/>
    </row>
    <row r="48" spans="2:100"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c r="BT48" s="4"/>
      <c r="BU48" s="4">
        <v>47.04996226000015</v>
      </c>
      <c r="BV48" s="4"/>
      <c r="BW48" s="4"/>
      <c r="BX48" s="4">
        <v>47.04996226000015</v>
      </c>
      <c r="BY48" s="4"/>
      <c r="BZ48" s="4"/>
      <c r="CA48" s="4">
        <v>190.57242461999999</v>
      </c>
      <c r="CB48" s="4"/>
      <c r="CC48" s="4"/>
      <c r="CD48" s="4">
        <v>190.57242461999999</v>
      </c>
      <c r="CE48" s="4">
        <v>-13.8</v>
      </c>
      <c r="CF48" s="4"/>
      <c r="CG48" s="4"/>
      <c r="CH48" s="4">
        <v>-13.8</v>
      </c>
      <c r="CI48" s="4">
        <v>301.68154262000019</v>
      </c>
      <c r="CL48" s="4">
        <v>301.68154262000019</v>
      </c>
      <c r="CM48" s="2"/>
      <c r="CO48" s="82">
        <v>85</v>
      </c>
      <c r="CP48" s="82">
        <v>26</v>
      </c>
      <c r="CQ48" s="82">
        <v>210</v>
      </c>
      <c r="CR48" s="4"/>
      <c r="CS48" s="4"/>
    </row>
    <row r="49" spans="2:100"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U49" s="37"/>
      <c r="BV49" s="37"/>
      <c r="BW49" s="37"/>
      <c r="CA49" s="37"/>
      <c r="CB49" s="37"/>
      <c r="CC49" s="37"/>
      <c r="CE49" s="37"/>
      <c r="CF49" s="37"/>
      <c r="CG49" s="37"/>
      <c r="CH49" s="2"/>
      <c r="CI49" s="37"/>
      <c r="CM49" s="2"/>
      <c r="CO49" s="37"/>
      <c r="CP49" s="37"/>
      <c r="CQ49" s="37"/>
      <c r="CR49" s="37"/>
    </row>
    <row r="50" spans="2:100" x14ac:dyDescent="0.25">
      <c r="B50" s="1" t="s">
        <v>140</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10"/>
      <c r="BT50" s="10">
        <f>BR50</f>
        <v>0.45408695652173919</v>
      </c>
      <c r="BU50" s="48">
        <f>(572.6-102)/(1285.4-217.1)</f>
        <v>0.44051296452307398</v>
      </c>
      <c r="BV50" s="4"/>
      <c r="BW50" s="4"/>
      <c r="BX50" s="48">
        <f>(572.6-102+BV6)/(1285.4-217.1)</f>
        <v>0.46269774407937836</v>
      </c>
      <c r="BY50" s="48"/>
      <c r="BZ50" s="10">
        <f>BX50</f>
        <v>0.46269774407937836</v>
      </c>
      <c r="CA50" s="48">
        <f>(1095.5-422.5)/(2508-983.3)</f>
        <v>0.44139830786384204</v>
      </c>
      <c r="CB50" s="4"/>
      <c r="CC50" s="4"/>
      <c r="CD50" s="48">
        <f>(1095.5-422.5+CB6)/(2508-983.3)</f>
        <v>0.4543188824030957</v>
      </c>
      <c r="CE50" s="48">
        <f>(822.8-301)/(1757.6-660.2)</f>
        <v>0.47548751594678335</v>
      </c>
      <c r="CF50" s="4"/>
      <c r="CG50" s="4"/>
      <c r="CH50" s="48">
        <f>(822.8-301+CF6)/(1757.6-660.2)</f>
        <v>0.49507927829414983</v>
      </c>
      <c r="CI50" s="48">
        <f>(3078-825.5-CJ6)/(6701-1860.6)</f>
        <v>0.44861994876456496</v>
      </c>
      <c r="CJ50" s="4"/>
      <c r="CK50" s="4"/>
      <c r="CL50" s="48">
        <f>(3078-825.5)/(6701-1860.6)</f>
        <v>0.46535410296669699</v>
      </c>
      <c r="CM50" s="48">
        <v>0.46500000000000002</v>
      </c>
      <c r="CO50" s="11">
        <v>0.46700000000000003</v>
      </c>
      <c r="CP50" s="48">
        <v>0.46800000000000003</v>
      </c>
      <c r="CQ50" s="48">
        <f>'Matas Group P&amp;L and KPIs'!CL50</f>
        <v>0.47499999999999998</v>
      </c>
      <c r="CR50" s="48"/>
      <c r="CS50" s="48"/>
    </row>
    <row r="51" spans="2:100" x14ac:dyDescent="0.25">
      <c r="B51" s="1" t="s">
        <v>141</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c r="BT51" s="10">
        <f>BS7/BS5</f>
        <v>0.45874673968235308</v>
      </c>
      <c r="BU51" s="10">
        <v>0.47</v>
      </c>
      <c r="BV51" s="4"/>
      <c r="BW51" s="4"/>
      <c r="BX51" s="10">
        <v>0.47</v>
      </c>
      <c r="BY51" s="10"/>
      <c r="BZ51" s="10">
        <f>(BY7+102.1)/(BY5+217.1)</f>
        <v>0.45061215988418696</v>
      </c>
      <c r="CA51" s="10">
        <v>0.43</v>
      </c>
      <c r="CB51" s="4"/>
      <c r="CC51" s="4"/>
      <c r="CD51" s="10">
        <v>0.43</v>
      </c>
      <c r="CE51" s="10">
        <v>0.45500000000000002</v>
      </c>
      <c r="CF51" s="4"/>
      <c r="CG51" s="4"/>
      <c r="CH51" s="10">
        <v>0.45500000000000002</v>
      </c>
      <c r="CI51" s="10">
        <v>0.44400000000000001</v>
      </c>
      <c r="CJ51" s="4"/>
      <c r="CK51" s="4"/>
      <c r="CL51" s="10">
        <v>0.44400000000000001</v>
      </c>
      <c r="CM51" s="10">
        <v>0.44700000000000001</v>
      </c>
      <c r="CO51" s="11">
        <v>0.45300000000000001</v>
      </c>
      <c r="CP51" s="10">
        <v>0.44800000000000001</v>
      </c>
      <c r="CQ51" s="48">
        <f>'Matas Group P&amp;L and KPIs'!CL51</f>
        <v>0.442</v>
      </c>
      <c r="CR51" s="10"/>
      <c r="CS51" s="10"/>
    </row>
    <row r="52" spans="2:100" x14ac:dyDescent="0.25">
      <c r="B52" s="1" t="s">
        <v>142</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c r="BT52" s="10">
        <f>BT7/BT5</f>
        <v>0.45583640006510467</v>
      </c>
      <c r="BU52" s="10">
        <v>0.44546444686478925</v>
      </c>
      <c r="BV52" s="10">
        <v>1.8437840360977127E-2</v>
      </c>
      <c r="BW52" s="10">
        <v>0</v>
      </c>
      <c r="BX52" s="10">
        <v>0.46390228722576643</v>
      </c>
      <c r="BY52" s="10"/>
      <c r="BZ52" s="10">
        <f>BZ7/BZ5</f>
        <v>0.45803017087037035</v>
      </c>
      <c r="CA52" s="10">
        <v>0.43680223285486441</v>
      </c>
      <c r="CB52" s="10">
        <v>7.854864433811802E-3</v>
      </c>
      <c r="CC52" s="10">
        <v>0</v>
      </c>
      <c r="CD52" s="10">
        <v>0.44465709728867625</v>
      </c>
      <c r="CE52" s="10">
        <v>0.46813837050523444</v>
      </c>
      <c r="CF52" s="10">
        <v>1.2403277196176602E-2</v>
      </c>
      <c r="CG52" s="10">
        <v>0</v>
      </c>
      <c r="CH52" s="10">
        <f>CH7/CH5</f>
        <v>0.48037096040054622</v>
      </c>
      <c r="CI52" s="10">
        <f>CI7/CI5</f>
        <v>0.4472466796000597</v>
      </c>
      <c r="CJ52" s="10">
        <f>CJ7/CI5</f>
        <v>1.2087748097298911E-2</v>
      </c>
      <c r="CK52" s="10">
        <f>CK7/CI5</f>
        <v>0</v>
      </c>
      <c r="CL52" s="10">
        <f>CL7/CL5</f>
        <v>0.4593344276973586</v>
      </c>
      <c r="CM52" s="10">
        <f>CM7/CM5</f>
        <v>0.45824553704798071</v>
      </c>
      <c r="CO52" s="10">
        <v>0.46100000000000002</v>
      </c>
      <c r="CP52" s="10">
        <v>0.46</v>
      </c>
      <c r="CQ52" s="48">
        <f>'Matas Group P&amp;L and KPIs'!CL52</f>
        <v>0.46200000000000002</v>
      </c>
      <c r="CR52" s="10"/>
      <c r="CS52" s="10"/>
    </row>
    <row r="53" spans="2:100"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c r="BT53" s="10">
        <f>BT45/BT5</f>
        <v>0.13505670906121758</v>
      </c>
      <c r="BU53" s="10">
        <v>0.10743737358020859</v>
      </c>
      <c r="BV53" s="10">
        <v>0</v>
      </c>
      <c r="BW53" s="10">
        <v>0</v>
      </c>
      <c r="BX53" s="10">
        <v>0.10743737358020862</v>
      </c>
      <c r="BY53" s="10"/>
      <c r="BZ53" s="10">
        <f>BZ45/BZ5</f>
        <v>0.10394600677885718</v>
      </c>
      <c r="CA53" s="10">
        <v>0.16128389154704945</v>
      </c>
      <c r="CB53" s="10">
        <v>0</v>
      </c>
      <c r="CC53" s="10">
        <v>0</v>
      </c>
      <c r="CD53" s="10">
        <v>0.16128389154704945</v>
      </c>
      <c r="CE53" s="10">
        <v>0.10332271279016847</v>
      </c>
      <c r="CF53" s="10">
        <v>1.7068730086481149E-4</v>
      </c>
      <c r="CG53" s="10">
        <v>0</v>
      </c>
      <c r="CH53" s="10">
        <f>CH15/CH5</f>
        <v>0.10332271279016847</v>
      </c>
      <c r="CI53" s="10">
        <f>CI15/CI5</f>
        <v>0.13490523802417551</v>
      </c>
      <c r="CJ53" s="10">
        <f>CJ15/CI5</f>
        <v>0</v>
      </c>
      <c r="CK53" s="10">
        <f>CK15/CI5</f>
        <v>0</v>
      </c>
      <c r="CL53" s="10">
        <f>CL15/CL5</f>
        <v>0.13490523802417551</v>
      </c>
      <c r="CM53" s="10">
        <f>CM15/CM5</f>
        <v>0.12947499107051716</v>
      </c>
      <c r="CO53" s="10">
        <f>CO45/CO5</f>
        <v>0.1411042944785276</v>
      </c>
      <c r="CP53" s="10">
        <v>0.12849735335421855</v>
      </c>
      <c r="CQ53" s="48">
        <f>'Matas Group P&amp;L and KPIs'!CL53</f>
        <v>0.17599999999999999</v>
      </c>
      <c r="CR53" s="10"/>
      <c r="CS53" s="10"/>
    </row>
    <row r="54" spans="2:100"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c r="BT54" s="10">
        <f>BT47/BT5</f>
        <v>0.1465430289092729</v>
      </c>
      <c r="BU54" s="10">
        <v>0.13787884471759773</v>
      </c>
      <c r="BV54" s="10">
        <v>0</v>
      </c>
      <c r="BW54" s="10">
        <v>3.0441471137389136E-2</v>
      </c>
      <c r="BX54" s="10">
        <v>0.13787884471759776</v>
      </c>
      <c r="BY54" s="10"/>
      <c r="BZ54" s="10">
        <f>BZ47/BZ5</f>
        <v>0.12660326581652259</v>
      </c>
      <c r="CA54" s="10">
        <v>0.16910035047846889</v>
      </c>
      <c r="CB54" s="10">
        <v>0</v>
      </c>
      <c r="CC54" s="10">
        <v>7.8164589314194573E-3</v>
      </c>
      <c r="CD54" s="10">
        <v>0.16910035047846889</v>
      </c>
      <c r="CE54" s="10">
        <v>0.11607721950386894</v>
      </c>
      <c r="CF54" s="10">
        <v>1.7068730086481149E-4</v>
      </c>
      <c r="CG54" s="10">
        <v>1.258381941283568E-2</v>
      </c>
      <c r="CH54" s="10">
        <v>0.11607721950386894</v>
      </c>
      <c r="CI54" s="10">
        <f>CI47/CI5</f>
        <v>0.15012684673929264</v>
      </c>
      <c r="CJ54" s="10"/>
      <c r="CK54" s="10"/>
      <c r="CL54" s="10">
        <f>CL12/CL5</f>
        <v>0.15012684673929264</v>
      </c>
      <c r="CM54" s="10">
        <f>(1006.157+110.294)/(6701.054+1132.897)</f>
        <v>0.14251442216066962</v>
      </c>
      <c r="CO54" s="10">
        <f>CO47/CO5</f>
        <v>0.14979550102249489</v>
      </c>
      <c r="CP54" s="10">
        <f>CP47/CP5</f>
        <v>0.12587790383576444</v>
      </c>
      <c r="CQ54" s="48">
        <f>'Matas Group P&amp;L and KPIs'!CL54</f>
        <v>0.17594654788418709</v>
      </c>
      <c r="CR54" s="10"/>
      <c r="CS54" s="10"/>
      <c r="CV54" s="32"/>
    </row>
    <row r="55" spans="2:100"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2"/>
      <c r="CO55" s="10"/>
      <c r="CP55" s="10"/>
      <c r="CQ55" s="10"/>
      <c r="CR55" s="10"/>
      <c r="CS55" s="10"/>
    </row>
    <row r="56" spans="2:100" s="41" customFormat="1" x14ac:dyDescent="0.25">
      <c r="B56" s="4" t="s">
        <v>145</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c r="BT56" s="4">
        <f>BR56+BS56</f>
        <v>6</v>
      </c>
      <c r="BU56" s="4">
        <v>5.7320000000000002</v>
      </c>
      <c r="BV56" s="4"/>
      <c r="BW56" s="4"/>
      <c r="BX56" s="4">
        <v>5.7320000000000002</v>
      </c>
      <c r="BY56" s="4"/>
      <c r="BZ56" s="4">
        <v>5.7320000000000002</v>
      </c>
      <c r="CA56" s="4">
        <v>7.1619999999999999</v>
      </c>
      <c r="CB56" s="4"/>
      <c r="CC56" s="4"/>
      <c r="CD56" s="4">
        <v>7.1619999999999999</v>
      </c>
      <c r="CE56" s="4">
        <v>5.452</v>
      </c>
      <c r="CF56" s="4"/>
      <c r="CG56" s="4"/>
      <c r="CH56" s="4">
        <v>5.452</v>
      </c>
      <c r="CI56" s="4">
        <v>24.41</v>
      </c>
      <c r="CJ56" s="4"/>
      <c r="CK56" s="4"/>
      <c r="CL56" s="4">
        <v>24.41</v>
      </c>
      <c r="CM56" s="4">
        <v>24.41</v>
      </c>
      <c r="CO56" s="4">
        <v>6.1</v>
      </c>
      <c r="CP56" s="4">
        <v>5.9</v>
      </c>
      <c r="CQ56" s="4">
        <f>'Matas Group P&amp;L and KPIs'!CL56</f>
        <v>7.5</v>
      </c>
      <c r="CR56" s="4"/>
      <c r="CS56" s="4"/>
    </row>
    <row r="57" spans="2:100" s="41" customFormat="1" x14ac:dyDescent="0.25">
      <c r="B57" s="4" t="s">
        <v>146</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2.9</v>
      </c>
      <c r="BT57" s="4">
        <f>BR57+BS57</f>
        <v>2.9</v>
      </c>
      <c r="BU57" s="4">
        <v>0.90600000000000003</v>
      </c>
      <c r="BV57" s="4"/>
      <c r="BW57" s="4"/>
      <c r="BX57" s="4">
        <v>0.90600000000000003</v>
      </c>
      <c r="BY57" s="4">
        <f>2.896-BX57</f>
        <v>1.9899999999999998</v>
      </c>
      <c r="BZ57" s="4">
        <f>BX57+BY57</f>
        <v>2.8959999999999999</v>
      </c>
      <c r="CA57" s="4">
        <v>3.9380000000000002</v>
      </c>
      <c r="CB57" s="4"/>
      <c r="CC57" s="4"/>
      <c r="CD57" s="4">
        <v>3.9380000000000002</v>
      </c>
      <c r="CE57" s="4">
        <v>2.7480000000000002</v>
      </c>
      <c r="CF57" s="4"/>
      <c r="CG57" s="4"/>
      <c r="CH57" s="4">
        <v>2.7480000000000002</v>
      </c>
      <c r="CI57" s="4">
        <v>7.5289999999999999</v>
      </c>
      <c r="CJ57" s="4"/>
      <c r="CK57" s="4"/>
      <c r="CL57" s="4">
        <v>7.5289999999999999</v>
      </c>
      <c r="CM57" s="4">
        <f>BT57+BZ57+CD57+CH57</f>
        <v>12.481999999999999</v>
      </c>
      <c r="CO57" s="4">
        <v>2.8</v>
      </c>
      <c r="CP57" s="4">
        <v>2.7</v>
      </c>
      <c r="CQ57" s="4">
        <f>'Matas Group P&amp;L and KPIs'!CL57</f>
        <v>4.0999999999999996</v>
      </c>
      <c r="CR57" s="4"/>
      <c r="CS57" s="4"/>
    </row>
    <row r="58" spans="2:100" s="110" customFormat="1" x14ac:dyDescent="0.25">
      <c r="B58" s="46" t="s">
        <v>144</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f>SUM(BO56:BO57)</f>
        <v>6</v>
      </c>
      <c r="BP58" s="46"/>
      <c r="BQ58" s="46"/>
      <c r="BR58" s="46">
        <f>SUM(BR56:BR57)</f>
        <v>6</v>
      </c>
      <c r="BS58" s="46">
        <f>SUM(BS56:BS57)</f>
        <v>2.9</v>
      </c>
      <c r="BT58" s="46">
        <f>SUM(BT56:BT57)</f>
        <v>8.9</v>
      </c>
      <c r="BU58" s="46">
        <v>6.6384706601916896</v>
      </c>
      <c r="BV58" s="46"/>
      <c r="BW58" s="46"/>
      <c r="BX58" s="46">
        <v>6.6384706601916896</v>
      </c>
      <c r="BY58" s="46">
        <f>SUM(BY56:BY57)</f>
        <v>1.9899999999999998</v>
      </c>
      <c r="BZ58" s="46">
        <f>SUM(BZ56:BZ57)</f>
        <v>8.6280000000000001</v>
      </c>
      <c r="CA58" s="46">
        <v>11.148919867488599</v>
      </c>
      <c r="CB58" s="46"/>
      <c r="CC58" s="46"/>
      <c r="CD58" s="46">
        <v>11.148919867488599</v>
      </c>
      <c r="CE58" s="46">
        <v>8.1550424501327878</v>
      </c>
      <c r="CF58" s="46"/>
      <c r="CG58" s="46"/>
      <c r="CH58" s="46">
        <v>8.1550424501327878</v>
      </c>
      <c r="CI58" s="46">
        <v>31.9</v>
      </c>
      <c r="CL58" s="46">
        <v>31.9</v>
      </c>
      <c r="CM58" s="46">
        <f>SUM(CM56:CM57)</f>
        <v>36.891999999999996</v>
      </c>
      <c r="CO58" s="46">
        <f>SUM(CO56:CO57)</f>
        <v>8.8999999999999986</v>
      </c>
      <c r="CP58" s="46">
        <f>SUM(CP56:CP57)</f>
        <v>8.6000000000000014</v>
      </c>
      <c r="CQ58" s="46">
        <f>SUM(CQ56:CQ57)</f>
        <v>11.6</v>
      </c>
      <c r="CR58" s="46"/>
      <c r="CS58" s="46"/>
    </row>
    <row r="59" spans="2:100"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F59" s="30"/>
      <c r="CG59" s="30"/>
      <c r="CH59" s="30"/>
      <c r="CI59" s="30"/>
      <c r="CL59" s="30"/>
      <c r="CM59" s="2"/>
      <c r="CO59" s="30"/>
      <c r="CP59" s="30"/>
      <c r="CQ59" s="30"/>
      <c r="CR59" s="30"/>
      <c r="CS59" s="30"/>
    </row>
    <row r="60" spans="2:100" x14ac:dyDescent="0.25">
      <c r="B60" s="1" t="s">
        <v>149</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c r="BT60" s="30">
        <v>188.2316937323904</v>
      </c>
      <c r="BU60" s="30">
        <v>181.22</v>
      </c>
      <c r="BV60" s="30"/>
      <c r="BW60" s="30"/>
      <c r="BX60" s="30">
        <v>181.22</v>
      </c>
      <c r="BY60" s="30"/>
      <c r="BZ60" s="30">
        <v>181.22</v>
      </c>
      <c r="CA60" s="30">
        <v>205.46</v>
      </c>
      <c r="CB60" s="30"/>
      <c r="CC60" s="30"/>
      <c r="CD60" s="30">
        <v>205.46</v>
      </c>
      <c r="CE60" s="30">
        <v>195.7</v>
      </c>
      <c r="CF60" s="30"/>
      <c r="CG60" s="30"/>
      <c r="CH60" s="30">
        <v>195.7</v>
      </c>
      <c r="CI60" s="30">
        <v>193.69</v>
      </c>
      <c r="CL60" s="30">
        <v>193.69</v>
      </c>
      <c r="CM60" s="30">
        <v>193.69</v>
      </c>
      <c r="CO60" s="30">
        <v>199.2</v>
      </c>
      <c r="CP60" s="30">
        <v>190.9</v>
      </c>
      <c r="CQ60" s="30">
        <f>'Matas Group P&amp;L and KPIs'!CL60</f>
        <v>214.2</v>
      </c>
      <c r="CR60" s="30"/>
      <c r="CS60" s="30"/>
    </row>
    <row r="61" spans="2:100" x14ac:dyDescent="0.25">
      <c r="B61" s="1" t="s">
        <v>147</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366.4</v>
      </c>
      <c r="BT61" s="30">
        <v>366.4</v>
      </c>
      <c r="BU61" s="30"/>
      <c r="BV61" s="30"/>
      <c r="BW61" s="30"/>
      <c r="BX61" s="30"/>
      <c r="BY61" s="30">
        <v>351.9</v>
      </c>
      <c r="BZ61" s="30">
        <v>351.9</v>
      </c>
      <c r="CA61" s="30">
        <v>391.3</v>
      </c>
      <c r="CB61" s="30"/>
      <c r="CC61" s="30"/>
      <c r="CD61" s="30">
        <v>391.3</v>
      </c>
      <c r="CE61" s="30">
        <v>362</v>
      </c>
      <c r="CF61" s="30"/>
      <c r="CG61" s="30"/>
      <c r="CH61" s="30">
        <v>362</v>
      </c>
      <c r="CI61" s="30">
        <v>379</v>
      </c>
      <c r="CL61" s="30">
        <v>379</v>
      </c>
      <c r="CM61" s="30">
        <v>365.8</v>
      </c>
      <c r="CO61" s="30">
        <v>392</v>
      </c>
      <c r="CP61" s="30">
        <v>394.9</v>
      </c>
      <c r="CQ61" s="30">
        <f>'Matas Group P&amp;L and KPIs'!CL61</f>
        <v>399.1</v>
      </c>
      <c r="CR61" s="30"/>
      <c r="CS61" s="30"/>
    </row>
    <row r="62" spans="2:100" s="114" customFormat="1" x14ac:dyDescent="0.25">
      <c r="B62" s="8" t="s">
        <v>148</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30"/>
      <c r="BT62" s="46">
        <v>202.5</v>
      </c>
      <c r="BU62" s="46">
        <v>189.24</v>
      </c>
      <c r="BV62" s="46"/>
      <c r="BW62" s="46"/>
      <c r="BX62" s="46">
        <v>189.24</v>
      </c>
      <c r="BY62" s="46"/>
      <c r="BZ62" s="46">
        <v>197</v>
      </c>
      <c r="CA62" s="46">
        <v>222.8769624872848</v>
      </c>
      <c r="CB62" s="46"/>
      <c r="CC62" s="46"/>
      <c r="CD62" s="46">
        <v>222.8769624872848</v>
      </c>
      <c r="CE62" s="46">
        <v>210.6</v>
      </c>
      <c r="CF62" s="46"/>
      <c r="CG62" s="46"/>
      <c r="CH62" s="46">
        <v>210.6</v>
      </c>
      <c r="CI62" s="46">
        <v>206.3</v>
      </c>
      <c r="CL62" s="46">
        <v>206.3</v>
      </c>
      <c r="CM62" s="46">
        <v>209.1</v>
      </c>
      <c r="CO62" s="46">
        <v>216.5</v>
      </c>
      <c r="CP62" s="46">
        <v>211.9</v>
      </c>
      <c r="CQ62" s="46">
        <f>'Matas Group P&amp;L and KPIs'!CL62</f>
        <v>229.7</v>
      </c>
      <c r="CR62" s="46"/>
      <c r="CS62" s="46"/>
    </row>
    <row r="63" spans="2:100"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30"/>
      <c r="BT63" s="4"/>
      <c r="BU63" s="4"/>
      <c r="BV63" s="4"/>
      <c r="BW63" s="4"/>
      <c r="BX63" s="4"/>
      <c r="BY63" s="4"/>
      <c r="BZ63" s="4"/>
      <c r="CA63" s="4"/>
      <c r="CB63" s="4"/>
      <c r="CC63" s="4"/>
      <c r="CD63" s="4"/>
      <c r="CE63" s="4"/>
      <c r="CF63" s="4"/>
      <c r="CG63" s="4"/>
      <c r="CH63" s="4"/>
      <c r="CI63" s="4"/>
      <c r="CL63" s="4"/>
      <c r="CM63" s="2"/>
      <c r="CO63" s="4"/>
      <c r="CP63" s="4"/>
      <c r="CQ63" s="4"/>
      <c r="CR63" s="4"/>
      <c r="CS63" s="4"/>
    </row>
    <row r="64" spans="2:100" s="41" customFormat="1" x14ac:dyDescent="0.25">
      <c r="B64" s="4" t="s">
        <v>150</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c r="BT64" s="4">
        <f>BR64+BS64</f>
        <v>1.9</v>
      </c>
      <c r="BU64" s="4">
        <v>1.921</v>
      </c>
      <c r="BV64" s="4"/>
      <c r="BW64" s="4"/>
      <c r="BX64" s="4">
        <v>1.921</v>
      </c>
      <c r="BY64" s="4"/>
      <c r="BZ64" s="4">
        <v>1.921</v>
      </c>
      <c r="CA64" s="4">
        <v>2.0089999999999999</v>
      </c>
      <c r="CB64" s="4"/>
      <c r="CC64" s="4"/>
      <c r="CD64" s="4">
        <v>2.0089999999999999</v>
      </c>
      <c r="CE64" s="4">
        <v>1.9139999999999999</v>
      </c>
      <c r="CF64" s="4"/>
      <c r="CG64" s="4"/>
      <c r="CH64" s="4">
        <v>1.9139999999999999</v>
      </c>
      <c r="CI64" s="4">
        <v>1.9139999999999999</v>
      </c>
      <c r="CJ64" s="4"/>
      <c r="CK64" s="4"/>
      <c r="CL64" s="4">
        <v>1.9139999999999999</v>
      </c>
      <c r="CM64" s="4">
        <v>1.9139999999999999</v>
      </c>
      <c r="CO64" s="4">
        <v>1.9650000000000001</v>
      </c>
      <c r="CP64" s="4">
        <v>2</v>
      </c>
      <c r="CQ64" s="4">
        <f>'Matas Group P&amp;L and KPIs'!CL64</f>
        <v>2.2000000000000002</v>
      </c>
      <c r="CR64" s="4"/>
      <c r="CS64" s="4"/>
    </row>
    <row r="65" spans="2:97" s="41" customFormat="1" x14ac:dyDescent="0.25">
      <c r="B65" s="4" t="s">
        <v>151</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v>3.5</v>
      </c>
      <c r="BT65" s="4">
        <f>BR65+BS65</f>
        <v>3.5</v>
      </c>
      <c r="BU65" s="4">
        <v>3.6</v>
      </c>
      <c r="BV65" s="4"/>
      <c r="BW65" s="4"/>
      <c r="BX65" s="4">
        <v>3.6</v>
      </c>
      <c r="BY65" s="4"/>
      <c r="BZ65" s="4">
        <v>3.6</v>
      </c>
      <c r="CA65" s="4">
        <v>3.7120000000000002</v>
      </c>
      <c r="CB65" s="4"/>
      <c r="CC65" s="4"/>
      <c r="CD65" s="4">
        <v>3.7120000000000002</v>
      </c>
      <c r="CE65" s="4">
        <v>3.7639999999999998</v>
      </c>
      <c r="CF65" s="4"/>
      <c r="CG65" s="4"/>
      <c r="CH65" s="4">
        <v>3.7639999999999998</v>
      </c>
      <c r="CI65" s="4">
        <v>3.7639999999999998</v>
      </c>
      <c r="CJ65" s="4"/>
      <c r="CK65" s="4"/>
      <c r="CL65" s="4">
        <v>3.7639999999999998</v>
      </c>
      <c r="CM65" s="4">
        <v>3.7639999999999998</v>
      </c>
      <c r="CO65" s="4">
        <v>3.8010000000000002</v>
      </c>
      <c r="CP65" s="4">
        <v>3.8</v>
      </c>
      <c r="CQ65" s="4">
        <f>'Matas Group P&amp;L and KPIs'!CL65</f>
        <v>3.9</v>
      </c>
      <c r="CR65" s="4"/>
      <c r="CS65" s="4"/>
    </row>
    <row r="66" spans="2:97" s="110" customFormat="1" x14ac:dyDescent="0.25">
      <c r="B66" s="46" t="s">
        <v>152</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1.9</v>
      </c>
      <c r="BP66" s="46"/>
      <c r="BQ66" s="46"/>
      <c r="BR66" s="46">
        <v>1.9</v>
      </c>
      <c r="BS66" s="46">
        <f>SUM(BS64:BS65)</f>
        <v>3.5</v>
      </c>
      <c r="BT66" s="46">
        <f>SUM(BT64:BT65)</f>
        <v>5.4</v>
      </c>
      <c r="BU66" s="46">
        <v>5.5209999999999999</v>
      </c>
      <c r="BV66" s="46"/>
      <c r="BW66" s="46"/>
      <c r="BX66" s="46">
        <v>5.5209999999999999</v>
      </c>
      <c r="BY66" s="46"/>
      <c r="BZ66" s="46">
        <v>5.5209999999999999</v>
      </c>
      <c r="CA66" s="46">
        <v>5.7210000000000001</v>
      </c>
      <c r="CB66" s="46"/>
      <c r="CC66" s="46"/>
      <c r="CD66" s="46">
        <v>5.7210000000000001</v>
      </c>
      <c r="CE66" s="46">
        <v>5.6779999999999999</v>
      </c>
      <c r="CF66" s="46"/>
      <c r="CG66" s="46"/>
      <c r="CH66" s="46">
        <v>5.6779999999999999</v>
      </c>
      <c r="CI66" s="46">
        <v>5.6779999999999999</v>
      </c>
      <c r="CJ66" s="46"/>
      <c r="CK66" s="46"/>
      <c r="CL66" s="46">
        <v>5.6779999999999999</v>
      </c>
      <c r="CM66" s="46">
        <v>5.6779999999999999</v>
      </c>
      <c r="CO66" s="46">
        <f>SUM(CO64:CO65)</f>
        <v>5.766</v>
      </c>
      <c r="CP66" s="46">
        <v>5.8</v>
      </c>
      <c r="CQ66" s="46">
        <f>SUM(CQ64:CQ65)</f>
        <v>6.1</v>
      </c>
      <c r="CR66" s="46"/>
      <c r="CS66" s="46"/>
    </row>
    <row r="67" spans="2:97" x14ac:dyDescent="0.25">
      <c r="B67" s="1" t="s">
        <v>100</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c r="BT67" s="4">
        <f>BR67</f>
        <v>77.099999999999994</v>
      </c>
      <c r="BU67" s="4">
        <v>85.7</v>
      </c>
      <c r="BV67" s="4"/>
      <c r="BW67" s="4"/>
      <c r="BX67" s="4">
        <v>85.7</v>
      </c>
      <c r="BY67" s="4"/>
      <c r="BZ67" s="4">
        <v>85.7</v>
      </c>
      <c r="CA67" s="4">
        <v>94.203000000000003</v>
      </c>
      <c r="CB67" s="4"/>
      <c r="CC67" s="4"/>
      <c r="CD67" s="4">
        <v>94.203000000000003</v>
      </c>
      <c r="CE67" s="4">
        <v>100.7</v>
      </c>
      <c r="CF67" s="4"/>
      <c r="CG67" s="4"/>
      <c r="CH67" s="4">
        <v>100.7</v>
      </c>
      <c r="CI67" s="4">
        <v>100.7</v>
      </c>
      <c r="CL67" s="4">
        <v>100.7</v>
      </c>
      <c r="CM67" s="4">
        <v>100.7</v>
      </c>
      <c r="CO67" s="4">
        <v>108.2</v>
      </c>
      <c r="CP67" s="4">
        <v>111.5</v>
      </c>
      <c r="CQ67" s="4">
        <f>'Matas Group P&amp;L and KPIs'!CL67</f>
        <v>117.9</v>
      </c>
      <c r="CR67" s="4"/>
      <c r="CS67" s="4"/>
    </row>
    <row r="68" spans="2:97"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F68" s="4"/>
      <c r="CG68" s="4"/>
      <c r="CH68" s="4"/>
      <c r="CI68" s="4"/>
      <c r="CL68" s="4"/>
      <c r="CM68" s="2"/>
      <c r="CO68" s="4"/>
      <c r="CP68" s="4"/>
      <c r="CQ68" s="4"/>
      <c r="CR68" s="4"/>
      <c r="CS68" s="4"/>
    </row>
    <row r="69" spans="2:97" s="83" customFormat="1" x14ac:dyDescent="0.25">
      <c r="B69" s="82" t="s">
        <v>153</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c r="BT69" s="82">
        <f>BR69+BS69</f>
        <v>261</v>
      </c>
      <c r="BU69" s="82">
        <v>262</v>
      </c>
      <c r="BV69" s="82"/>
      <c r="BW69" s="82"/>
      <c r="BX69" s="82">
        <v>262</v>
      </c>
      <c r="BY69" s="4"/>
      <c r="BZ69" s="82">
        <v>262</v>
      </c>
      <c r="CA69" s="82">
        <v>263</v>
      </c>
      <c r="CB69" s="82"/>
      <c r="CC69" s="82"/>
      <c r="CD69" s="82">
        <v>263</v>
      </c>
      <c r="CE69" s="82">
        <v>264</v>
      </c>
      <c r="CF69" s="82"/>
      <c r="CG69" s="82"/>
      <c r="CH69" s="82">
        <v>264</v>
      </c>
      <c r="CI69" s="82">
        <v>264</v>
      </c>
      <c r="CJ69" s="82"/>
      <c r="CK69" s="82"/>
      <c r="CL69" s="82">
        <v>264</v>
      </c>
      <c r="CM69" s="82">
        <f>CL69</f>
        <v>264</v>
      </c>
      <c r="CO69" s="82">
        <v>265</v>
      </c>
      <c r="CP69" s="82">
        <v>266</v>
      </c>
      <c r="CQ69" s="82">
        <f>'Matas Group P&amp;L and KPIs'!CL69</f>
        <v>266</v>
      </c>
      <c r="CR69" s="82"/>
      <c r="CS69" s="82"/>
    </row>
    <row r="70" spans="2:97" s="83" customFormat="1" x14ac:dyDescent="0.25">
      <c r="B70" s="82" t="s">
        <v>154</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227</v>
      </c>
      <c r="BT70" s="82">
        <f>BR70+BS70</f>
        <v>227</v>
      </c>
      <c r="BU70" s="82">
        <v>226</v>
      </c>
      <c r="BV70" s="82"/>
      <c r="BW70" s="82"/>
      <c r="BX70" s="82">
        <v>226</v>
      </c>
      <c r="BY70" s="4"/>
      <c r="BZ70" s="82">
        <v>226</v>
      </c>
      <c r="CA70" s="82">
        <v>227</v>
      </c>
      <c r="CB70" s="82"/>
      <c r="CC70" s="82"/>
      <c r="CD70" s="82">
        <v>227</v>
      </c>
      <c r="CE70" s="82">
        <v>227</v>
      </c>
      <c r="CF70" s="82"/>
      <c r="CG70" s="82"/>
      <c r="CH70" s="82">
        <v>227</v>
      </c>
      <c r="CI70" s="82">
        <v>227</v>
      </c>
      <c r="CJ70" s="82"/>
      <c r="CK70" s="82"/>
      <c r="CL70" s="82">
        <v>227</v>
      </c>
      <c r="CM70" s="82">
        <f>CL70</f>
        <v>227</v>
      </c>
      <c r="CO70" s="82">
        <v>229</v>
      </c>
      <c r="CP70" s="82">
        <v>230</v>
      </c>
      <c r="CQ70" s="82">
        <f>'Matas Group P&amp;L and KPIs'!CL70</f>
        <v>230</v>
      </c>
      <c r="CR70" s="82"/>
      <c r="CS70" s="82"/>
    </row>
    <row r="71" spans="2:97" s="119" customFormat="1" x14ac:dyDescent="0.25">
      <c r="B71" s="118" t="s">
        <v>155</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f>SUM(BS69:BS70)</f>
        <v>227</v>
      </c>
      <c r="BT71" s="118">
        <f>SUM(BT69:BT70)</f>
        <v>488</v>
      </c>
      <c r="BU71" s="118">
        <v>488</v>
      </c>
      <c r="BV71" s="118"/>
      <c r="BW71" s="118"/>
      <c r="BX71" s="118">
        <v>488</v>
      </c>
      <c r="BY71" s="4"/>
      <c r="BZ71" s="118">
        <v>488</v>
      </c>
      <c r="CA71" s="118">
        <v>490</v>
      </c>
      <c r="CB71" s="118"/>
      <c r="CC71" s="118"/>
      <c r="CD71" s="118">
        <v>490</v>
      </c>
      <c r="CE71" s="118">
        <v>491</v>
      </c>
      <c r="CF71" s="118"/>
      <c r="CG71" s="118"/>
      <c r="CH71" s="118">
        <v>491</v>
      </c>
      <c r="CI71" s="118">
        <v>491</v>
      </c>
      <c r="CJ71" s="118"/>
      <c r="CK71" s="118"/>
      <c r="CL71" s="118">
        <v>491</v>
      </c>
      <c r="CM71" s="118">
        <f>CL71</f>
        <v>491</v>
      </c>
      <c r="CO71" s="118">
        <f>SUM(CO69:CO70)</f>
        <v>494</v>
      </c>
      <c r="CP71" s="118">
        <f>SUM(CP69:CP70)</f>
        <v>496</v>
      </c>
      <c r="CQ71" s="118">
        <f>SUM(CQ69:CQ70)</f>
        <v>496</v>
      </c>
      <c r="CR71" s="118"/>
      <c r="CS71" s="118"/>
    </row>
    <row r="72" spans="2:97"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F72" s="4"/>
      <c r="CG72" s="4"/>
      <c r="CH72" s="4"/>
      <c r="CI72" s="4"/>
      <c r="CL72" s="4"/>
      <c r="CM72" s="2"/>
      <c r="CO72" s="4"/>
      <c r="CP72" s="4"/>
      <c r="CQ72" s="4"/>
      <c r="CR72" s="4"/>
      <c r="CS72" s="4"/>
    </row>
    <row r="73" spans="2:97"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1160.7520502799193</v>
      </c>
      <c r="BT73" s="57">
        <v>3215</v>
      </c>
      <c r="BU73" s="57">
        <v>2619.5126877934299</v>
      </c>
      <c r="BV73" s="57"/>
      <c r="BW73" s="57"/>
      <c r="BX73" s="57">
        <v>2619.5126877934299</v>
      </c>
      <c r="BY73" s="57">
        <f>1289/4*3</f>
        <v>966.75</v>
      </c>
      <c r="BZ73" s="57">
        <f>BX73+BY73</f>
        <v>3586.2626877934299</v>
      </c>
      <c r="CA73" s="57">
        <v>3614.4</v>
      </c>
      <c r="CB73" s="57"/>
      <c r="CC73" s="57"/>
      <c r="CD73" s="57">
        <v>3614.4</v>
      </c>
      <c r="CE73" s="57">
        <v>3435.8393624864884</v>
      </c>
      <c r="CF73" s="57"/>
      <c r="CG73" s="57"/>
      <c r="CH73" s="57">
        <v>3435.8393624864884</v>
      </c>
      <c r="CI73" s="57">
        <v>2931</v>
      </c>
      <c r="CJ73" s="57"/>
      <c r="CK73" s="57"/>
      <c r="CL73" s="57">
        <v>2931</v>
      </c>
      <c r="CM73" s="57">
        <v>3450</v>
      </c>
      <c r="CO73" s="57">
        <v>3389</v>
      </c>
      <c r="CP73" s="57">
        <v>3468</v>
      </c>
      <c r="CQ73" s="57">
        <f>'Matas Group P&amp;L and KPIs'!CL73</f>
        <v>3734</v>
      </c>
      <c r="CR73" s="57"/>
      <c r="CS73" s="57"/>
    </row>
    <row r="74" spans="2:97"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79" t="s">
        <v>161</v>
      </c>
      <c r="AH74" s="179"/>
      <c r="AI74" s="179"/>
      <c r="AJ74" s="179"/>
      <c r="AK74" s="59"/>
      <c r="AL74" s="59"/>
      <c r="AM74" s="59"/>
      <c r="AN74" s="59"/>
      <c r="AO74" s="179" t="s">
        <v>161</v>
      </c>
      <c r="AP74" s="179"/>
      <c r="AQ74" s="179"/>
      <c r="AR74" s="179"/>
      <c r="AS74" s="42"/>
      <c r="AT74" s="59"/>
      <c r="AU74" s="59"/>
      <c r="AV74" s="59"/>
      <c r="AW74" s="59"/>
      <c r="AX74" s="59"/>
      <c r="AY74" s="59"/>
      <c r="AZ74" s="59"/>
      <c r="BA74" s="59"/>
      <c r="BJ74" s="41"/>
      <c r="BK74" s="41"/>
      <c r="BL74" s="41"/>
      <c r="BM74" s="41"/>
      <c r="BO74" s="59"/>
      <c r="BP74" s="59"/>
      <c r="BQ74" s="59"/>
      <c r="CE74" s="179" t="s">
        <v>116</v>
      </c>
      <c r="CF74" s="179"/>
      <c r="CG74" s="179"/>
      <c r="CH74" s="179"/>
      <c r="CM74" s="2"/>
      <c r="CO74" s="59"/>
      <c r="CR74" s="169"/>
    </row>
  </sheetData>
  <mergeCells count="47">
    <mergeCell ref="BY3:BZ3"/>
    <mergeCell ref="CA3:CD3"/>
    <mergeCell ref="CE3:CH3"/>
    <mergeCell ref="CI3:CL3"/>
    <mergeCell ref="AG74:AJ74"/>
    <mergeCell ref="AO74:AR74"/>
    <mergeCell ref="CE74:CH74"/>
    <mergeCell ref="BB3:BE3"/>
    <mergeCell ref="BF3:BI3"/>
    <mergeCell ref="BJ3:BM3"/>
    <mergeCell ref="BO3:BR3"/>
    <mergeCell ref="BS3:BT3"/>
    <mergeCell ref="BU3:BX3"/>
    <mergeCell ref="AX3:BA3"/>
    <mergeCell ref="AC3:AF3"/>
    <mergeCell ref="AG3:AJ3"/>
    <mergeCell ref="AK3:AN3"/>
    <mergeCell ref="AO3:AR3"/>
    <mergeCell ref="AT3:AW3"/>
    <mergeCell ref="BY2:BZ2"/>
    <mergeCell ref="CA2:CD2"/>
    <mergeCell ref="CE2:CH2"/>
    <mergeCell ref="CI2:CL2"/>
    <mergeCell ref="D3:G3"/>
    <mergeCell ref="H3:K3"/>
    <mergeCell ref="L3:O3"/>
    <mergeCell ref="P3:S3"/>
    <mergeCell ref="T3:W3"/>
    <mergeCell ref="Y3:AB3"/>
    <mergeCell ref="BB2:BE2"/>
    <mergeCell ref="BF2:BI2"/>
    <mergeCell ref="BJ2:BM2"/>
    <mergeCell ref="BO2:BR2"/>
    <mergeCell ref="BS2:BT2"/>
    <mergeCell ref="BU2:BX2"/>
    <mergeCell ref="AX2:BA2"/>
    <mergeCell ref="D2:G2"/>
    <mergeCell ref="H2:K2"/>
    <mergeCell ref="L2:O2"/>
    <mergeCell ref="P2:S2"/>
    <mergeCell ref="T2:W2"/>
    <mergeCell ref="Y2:AB2"/>
    <mergeCell ref="AC2:AF2"/>
    <mergeCell ref="AG2:AJ2"/>
    <mergeCell ref="AK2:AN2"/>
    <mergeCell ref="AO2:AR2"/>
    <mergeCell ref="AT2:AW2"/>
  </mergeCells>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2F5-158F-4F6E-8484-F43F8CA6F9FD}">
  <sheetPr>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AD5" sqref="AD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159</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132</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95</v>
      </c>
      <c r="Q2" s="132" t="str">
        <f>P2</f>
        <v>2022/23</v>
      </c>
      <c r="R2" s="131" t="str">
        <f>Q2</f>
        <v>2022/23</v>
      </c>
      <c r="S2" s="132" t="str">
        <f>R2</f>
        <v>2022/23</v>
      </c>
      <c r="T2" s="131" t="str">
        <f>S2</f>
        <v>2022/23</v>
      </c>
      <c r="U2" s="80"/>
      <c r="V2" s="131" t="s">
        <v>104</v>
      </c>
      <c r="W2" s="132" t="str">
        <f>V2</f>
        <v>2023/24</v>
      </c>
      <c r="X2" s="131" t="str">
        <f>W2</f>
        <v>2023/24</v>
      </c>
      <c r="Y2" s="132" t="str">
        <f>X2</f>
        <v>2023/24</v>
      </c>
      <c r="Z2" s="131" t="str">
        <f>Y2</f>
        <v>2023/24</v>
      </c>
      <c r="AA2" s="80"/>
      <c r="AB2" s="135" t="s">
        <v>163</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117</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AB14</f>
        <v>1956</v>
      </c>
      <c r="AC5" s="82">
        <v>1851</v>
      </c>
      <c r="AD5" s="82">
        <f>'Matas Group P&amp;L and KPIs'!CL5</f>
        <v>2694</v>
      </c>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126</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371.38815905729598</v>
      </c>
      <c r="W8" s="4">
        <v>491.78235478512806</v>
      </c>
      <c r="X8" s="4">
        <v>1366.4249399133264</v>
      </c>
      <c r="Y8" s="4">
        <v>834.40454624424956</v>
      </c>
      <c r="Z8" s="82">
        <v>3064</v>
      </c>
      <c r="AB8" s="82">
        <f>AB17+AB26</f>
        <v>958</v>
      </c>
      <c r="AC8" s="174">
        <v>899</v>
      </c>
      <c r="AD8" s="82">
        <v>1489</v>
      </c>
      <c r="AE8" s="82"/>
      <c r="AF8" s="82"/>
      <c r="AG8" s="41"/>
    </row>
    <row r="9" spans="2:33"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411.27793678817744</v>
      </c>
      <c r="W9" s="4">
        <v>415.20331268840727</v>
      </c>
      <c r="X9" s="4">
        <v>717.4</v>
      </c>
      <c r="Y9" s="4">
        <v>512.1187505234152</v>
      </c>
      <c r="Z9" s="82">
        <v>2056</v>
      </c>
      <c r="AB9" s="82">
        <f t="shared" ref="AB9:AB13" si="0">AB18+AB27</f>
        <v>581</v>
      </c>
      <c r="AC9" s="174">
        <v>537</v>
      </c>
      <c r="AD9" s="82">
        <v>735</v>
      </c>
      <c r="AE9" s="82"/>
      <c r="AF9" s="82"/>
      <c r="AG9" s="41"/>
    </row>
    <row r="10" spans="2:33"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312.98199076749313</v>
      </c>
      <c r="W10" s="4">
        <v>322.50348342029946</v>
      </c>
      <c r="X10" s="4">
        <v>357.01571403653628</v>
      </c>
      <c r="Y10" s="4">
        <v>353.49881177567102</v>
      </c>
      <c r="Z10" s="82">
        <v>1346</v>
      </c>
      <c r="AB10" s="82">
        <f t="shared" si="0"/>
        <v>361</v>
      </c>
      <c r="AC10" s="174">
        <v>338</v>
      </c>
      <c r="AD10" s="82">
        <v>384</v>
      </c>
      <c r="AE10" s="82"/>
      <c r="AF10" s="82"/>
      <c r="AG10" s="41"/>
    </row>
    <row r="11" spans="2:33"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25.225947467033514</v>
      </c>
      <c r="W11" s="7">
        <v>26.765127106165224</v>
      </c>
      <c r="X11" s="7">
        <v>43.593511191254322</v>
      </c>
      <c r="Y11" s="7">
        <v>27.41541423554694</v>
      </c>
      <c r="Z11" s="138">
        <v>123</v>
      </c>
      <c r="AB11" s="138">
        <f t="shared" si="0"/>
        <v>26</v>
      </c>
      <c r="AC11" s="175">
        <v>51</v>
      </c>
      <c r="AD11" s="138">
        <v>56</v>
      </c>
      <c r="AE11" s="138"/>
      <c r="AF11" s="138"/>
      <c r="AG11" s="41"/>
    </row>
    <row r="12" spans="2:33" x14ac:dyDescent="0.25">
      <c r="B12" s="95"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1120.87403408</v>
      </c>
      <c r="W12" s="4">
        <v>1256.2542780000001</v>
      </c>
      <c r="X12" s="4">
        <v>2484.4341651411173</v>
      </c>
      <c r="Y12" s="4">
        <v>1727.4375227788828</v>
      </c>
      <c r="Z12" s="82">
        <v>6589</v>
      </c>
      <c r="AB12" s="82">
        <f>SUM(AB8:AB11)</f>
        <v>1926</v>
      </c>
      <c r="AC12" s="82">
        <v>1825</v>
      </c>
      <c r="AD12" s="82">
        <f>SUM(AD8:AD11)</f>
        <v>2664</v>
      </c>
      <c r="AE12" s="82"/>
      <c r="AF12" s="82"/>
      <c r="AG12" s="41"/>
    </row>
    <row r="13" spans="2:33"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v>
      </c>
      <c r="AB13" s="138">
        <f t="shared" si="0"/>
        <v>30</v>
      </c>
      <c r="AC13" s="138">
        <v>26</v>
      </c>
      <c r="AD13" s="138">
        <v>30</v>
      </c>
      <c r="AE13" s="138"/>
      <c r="AF13" s="138"/>
      <c r="AG13" s="41"/>
    </row>
    <row r="14" spans="2:33" x14ac:dyDescent="0.25">
      <c r="B14" s="8" t="s">
        <v>124</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1150</v>
      </c>
      <c r="W14" s="4">
        <v>1285.4000000000001</v>
      </c>
      <c r="X14" s="4">
        <v>2508.0341651411172</v>
      </c>
      <c r="Y14" s="4">
        <v>1757.6358348588828</v>
      </c>
      <c r="Z14" s="82">
        <v>6701</v>
      </c>
      <c r="AB14" s="82">
        <f>SUM(AB12:AB13)</f>
        <v>1956</v>
      </c>
      <c r="AC14" s="82">
        <v>1851</v>
      </c>
      <c r="AD14" s="82">
        <f>SUM(AD12:AD13)</f>
        <v>2694</v>
      </c>
      <c r="AE14" s="82"/>
      <c r="AF14" s="82"/>
      <c r="AG14" s="41"/>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127</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c r="AG16" s="42"/>
    </row>
    <row r="17" spans="2:33"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v>360</v>
      </c>
      <c r="AD17" s="82">
        <v>680</v>
      </c>
      <c r="AE17" s="82"/>
      <c r="AF17" s="82"/>
      <c r="AG17" s="42"/>
    </row>
    <row r="18" spans="2:33"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v>375</v>
      </c>
      <c r="AD18" s="82">
        <v>496</v>
      </c>
      <c r="AE18" s="82"/>
      <c r="AF18" s="82"/>
    </row>
    <row r="19" spans="2:33"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v>337</v>
      </c>
      <c r="AD19" s="82">
        <v>383</v>
      </c>
      <c r="AE19" s="82"/>
      <c r="AF19" s="82"/>
    </row>
    <row r="20" spans="2:33"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v>51</v>
      </c>
      <c r="AD20" s="138">
        <v>56</v>
      </c>
      <c r="AE20" s="138"/>
      <c r="AF20" s="138"/>
    </row>
    <row r="21" spans="2:33" x14ac:dyDescent="0.25">
      <c r="B21" s="95"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v>1123</v>
      </c>
      <c r="AD21" s="82">
        <f>SUM(AD17:AD20)</f>
        <v>1615</v>
      </c>
      <c r="AE21" s="82"/>
      <c r="AF21" s="82"/>
    </row>
    <row r="22" spans="2:33"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v>26</v>
      </c>
      <c r="AD22" s="138">
        <v>30</v>
      </c>
      <c r="AE22" s="138"/>
      <c r="AF22" s="138"/>
    </row>
    <row r="23" spans="2:33" x14ac:dyDescent="0.25">
      <c r="B23" s="8" t="s">
        <v>128</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v>1149</v>
      </c>
      <c r="AD23" s="82">
        <f>SUM(AD21:AD22)</f>
        <v>1645</v>
      </c>
      <c r="AE23" s="82"/>
      <c r="AF23" s="82"/>
    </row>
    <row r="24" spans="2:33"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3" x14ac:dyDescent="0.25">
      <c r="B25" s="101" t="s">
        <v>129</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3" x14ac:dyDescent="0.25">
      <c r="B26" s="35" t="s">
        <v>90</v>
      </c>
      <c r="D26" s="4"/>
      <c r="E26" s="4"/>
      <c r="F26" s="4"/>
      <c r="G26" s="4"/>
      <c r="H26" s="4"/>
      <c r="I26" s="4"/>
      <c r="J26" s="4"/>
      <c r="K26" s="4"/>
      <c r="L26" s="4"/>
      <c r="M26" s="4"/>
      <c r="N26" s="4"/>
      <c r="O26" s="41"/>
      <c r="P26" s="4"/>
      <c r="Q26" s="4"/>
      <c r="R26" s="4"/>
      <c r="S26" s="4"/>
      <c r="T26" s="4"/>
      <c r="V26" s="4"/>
      <c r="W26" s="4">
        <v>166.5</v>
      </c>
      <c r="X26" s="4">
        <v>760.6</v>
      </c>
      <c r="Y26" s="4">
        <v>506.6</v>
      </c>
      <c r="Z26" s="82">
        <v>1433.7</v>
      </c>
      <c r="AB26" s="82">
        <v>545</v>
      </c>
      <c r="AC26" s="82">
        <v>539</v>
      </c>
      <c r="AD26" s="82">
        <v>809</v>
      </c>
      <c r="AE26" s="82"/>
      <c r="AF26" s="82"/>
    </row>
    <row r="27" spans="2:33" x14ac:dyDescent="0.25">
      <c r="B27" s="35" t="s">
        <v>91</v>
      </c>
      <c r="D27" s="4"/>
      <c r="E27" s="4"/>
      <c r="F27" s="4"/>
      <c r="G27" s="4"/>
      <c r="H27" s="4"/>
      <c r="I27" s="4"/>
      <c r="J27" s="4"/>
      <c r="K27" s="4"/>
      <c r="L27" s="4"/>
      <c r="M27" s="4"/>
      <c r="N27" s="4"/>
      <c r="O27" s="41"/>
      <c r="P27" s="4"/>
      <c r="Q27" s="4"/>
      <c r="R27" s="4"/>
      <c r="S27" s="4"/>
      <c r="T27" s="4"/>
      <c r="V27" s="4"/>
      <c r="W27" s="4">
        <v>50.4</v>
      </c>
      <c r="X27" s="4">
        <v>220.49999999999997</v>
      </c>
      <c r="Y27" s="4">
        <v>153.10000000000002</v>
      </c>
      <c r="Z27" s="82">
        <v>424</v>
      </c>
      <c r="AB27" s="82">
        <v>169</v>
      </c>
      <c r="AC27" s="82">
        <v>162</v>
      </c>
      <c r="AD27" s="82">
        <v>239</v>
      </c>
      <c r="AE27" s="82"/>
      <c r="AF27" s="82"/>
    </row>
    <row r="28" spans="2:33" x14ac:dyDescent="0.25">
      <c r="B28" s="35" t="s">
        <v>92</v>
      </c>
      <c r="D28" s="4"/>
      <c r="E28" s="4"/>
      <c r="F28" s="4"/>
      <c r="G28" s="4"/>
      <c r="H28" s="4"/>
      <c r="I28" s="4"/>
      <c r="J28" s="4"/>
      <c r="K28" s="4"/>
      <c r="L28" s="4"/>
      <c r="M28" s="4"/>
      <c r="N28" s="4"/>
      <c r="O28" s="41"/>
      <c r="P28" s="4"/>
      <c r="Q28" s="4"/>
      <c r="R28" s="4"/>
      <c r="S28" s="4"/>
      <c r="T28" s="4"/>
      <c r="V28" s="4"/>
      <c r="W28" s="4">
        <v>0.2</v>
      </c>
      <c r="X28" s="4">
        <v>1.2</v>
      </c>
      <c r="Y28" s="4">
        <v>0.49999999999999994</v>
      </c>
      <c r="Z28" s="82">
        <v>1.9</v>
      </c>
      <c r="AB28" s="82">
        <v>0</v>
      </c>
      <c r="AC28" s="82">
        <v>1</v>
      </c>
      <c r="AD28" s="82">
        <v>1</v>
      </c>
      <c r="AE28" s="82"/>
      <c r="AF28" s="82"/>
    </row>
    <row r="29" spans="2:33" x14ac:dyDescent="0.25">
      <c r="B29" s="6" t="s">
        <v>93</v>
      </c>
      <c r="D29" s="7"/>
      <c r="E29" s="7"/>
      <c r="F29" s="7"/>
      <c r="G29" s="7"/>
      <c r="H29" s="7"/>
      <c r="I29" s="4"/>
      <c r="J29" s="7"/>
      <c r="K29" s="7"/>
      <c r="L29" s="7"/>
      <c r="M29" s="7"/>
      <c r="N29" s="7"/>
      <c r="O29" s="41"/>
      <c r="P29" s="7"/>
      <c r="Q29" s="7"/>
      <c r="R29" s="7"/>
      <c r="S29" s="7"/>
      <c r="T29" s="7"/>
      <c r="V29" s="7"/>
      <c r="W29" s="7"/>
      <c r="X29" s="7">
        <v>1</v>
      </c>
      <c r="Y29" s="7">
        <v>0</v>
      </c>
      <c r="Z29" s="138">
        <v>1</v>
      </c>
      <c r="AB29" s="138">
        <v>0</v>
      </c>
      <c r="AC29" s="138">
        <v>0</v>
      </c>
      <c r="AD29" s="138">
        <v>0</v>
      </c>
      <c r="AE29" s="138"/>
      <c r="AF29" s="138"/>
    </row>
    <row r="30" spans="2:33" x14ac:dyDescent="0.25">
      <c r="B30" s="95" t="s">
        <v>120</v>
      </c>
      <c r="D30" s="4"/>
      <c r="E30" s="4"/>
      <c r="F30" s="4"/>
      <c r="G30" s="4"/>
      <c r="H30" s="4"/>
      <c r="I30" s="4"/>
      <c r="J30" s="4"/>
      <c r="K30" s="4"/>
      <c r="L30" s="4"/>
      <c r="M30" s="4"/>
      <c r="N30" s="4"/>
      <c r="O30" s="41"/>
      <c r="P30" s="4"/>
      <c r="Q30" s="4"/>
      <c r="R30" s="4"/>
      <c r="S30" s="4"/>
      <c r="T30" s="4"/>
      <c r="V30" s="4"/>
      <c r="W30" s="4">
        <v>217.1</v>
      </c>
      <c r="X30" s="4">
        <v>983.30000000000007</v>
      </c>
      <c r="Y30" s="4">
        <v>660.2</v>
      </c>
      <c r="Z30" s="82">
        <v>1860.6000000000001</v>
      </c>
      <c r="AB30" s="82">
        <f>SUM(AB26:AB29)</f>
        <v>714</v>
      </c>
      <c r="AC30" s="82">
        <v>702</v>
      </c>
      <c r="AD30" s="82">
        <f>SUM(AD26:AD29)</f>
        <v>1049</v>
      </c>
      <c r="AE30" s="82"/>
      <c r="AF30" s="82"/>
    </row>
    <row r="31" spans="2:33" x14ac:dyDescent="0.25">
      <c r="B31" s="6" t="s">
        <v>125</v>
      </c>
      <c r="D31" s="7"/>
      <c r="E31" s="7"/>
      <c r="F31" s="7"/>
      <c r="G31" s="7"/>
      <c r="H31" s="7"/>
      <c r="I31" s="4"/>
      <c r="J31" s="7"/>
      <c r="K31" s="7"/>
      <c r="L31" s="7"/>
      <c r="M31" s="7"/>
      <c r="N31" s="7"/>
      <c r="O31" s="41"/>
      <c r="P31" s="7"/>
      <c r="Q31" s="7"/>
      <c r="R31" s="7"/>
      <c r="S31" s="7"/>
      <c r="T31" s="7"/>
      <c r="V31" s="7"/>
      <c r="W31" s="7"/>
      <c r="X31" s="7"/>
      <c r="Y31" s="7"/>
      <c r="Z31" s="138">
        <v>0</v>
      </c>
      <c r="AB31" s="138">
        <v>0</v>
      </c>
      <c r="AC31" s="138">
        <v>0</v>
      </c>
      <c r="AD31" s="138">
        <v>0</v>
      </c>
      <c r="AE31" s="138"/>
      <c r="AF31" s="138"/>
    </row>
    <row r="32" spans="2:33" x14ac:dyDescent="0.25">
      <c r="B32" s="8" t="s">
        <v>130</v>
      </c>
      <c r="D32" s="4"/>
      <c r="E32" s="4"/>
      <c r="F32" s="4"/>
      <c r="G32" s="4"/>
      <c r="H32" s="4"/>
      <c r="J32" s="4"/>
      <c r="K32" s="4"/>
      <c r="L32" s="4"/>
      <c r="M32" s="4"/>
      <c r="N32" s="4"/>
      <c r="O32" s="41"/>
      <c r="P32" s="4"/>
      <c r="Q32" s="4"/>
      <c r="R32" s="4"/>
      <c r="S32" s="4"/>
      <c r="T32" s="4"/>
      <c r="V32" s="4"/>
      <c r="W32" s="4">
        <v>217.1</v>
      </c>
      <c r="X32" s="4">
        <v>983.30000000000007</v>
      </c>
      <c r="Y32" s="4">
        <v>660.2</v>
      </c>
      <c r="Z32" s="82">
        <v>1860.6000000000001</v>
      </c>
      <c r="AB32" s="82">
        <f>SUM(AB30:AB31)</f>
        <v>714</v>
      </c>
      <c r="AC32" s="82">
        <v>702</v>
      </c>
      <c r="AD32" s="82">
        <f>SUM(AD30:AD31)</f>
        <v>1049</v>
      </c>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131</v>
      </c>
      <c r="Y34" s="133" t="s">
        <v>116</v>
      </c>
      <c r="AE34" s="133"/>
    </row>
    <row r="36" spans="2:32" ht="24.75" x14ac:dyDescent="0.25">
      <c r="B36" s="106" t="s">
        <v>133</v>
      </c>
    </row>
  </sheetData>
  <pageMargins left="0.70866141732283472" right="0.70866141732283472" top="0.74803149606299213" bottom="0.74803149606299213" header="0.31496062992125984" footer="0.31496062992125984"/>
  <pageSetup paperSize="8" orientation="landscape" horizontalDpi="200" verticalDpi="200" r:id="rId1"/>
  <ignoredErrors>
    <ignoredError sqref="AB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F05-183D-49BA-915B-58681185FFC2}">
  <sheetPr>
    <tabColor rgb="FFFFFF00"/>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AD5" sqref="AD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159</v>
      </c>
      <c r="D1" s="78"/>
      <c r="E1" s="78"/>
      <c r="F1" s="78"/>
      <c r="G1" s="78"/>
      <c r="H1" s="78"/>
      <c r="I1" s="78"/>
      <c r="J1" s="78"/>
      <c r="K1" s="78"/>
      <c r="L1" s="78"/>
      <c r="M1" s="78"/>
      <c r="N1" s="78"/>
      <c r="P1" s="78"/>
      <c r="Q1" s="78"/>
      <c r="R1" s="78"/>
      <c r="S1" s="78"/>
      <c r="T1" s="78"/>
      <c r="V1" s="78" t="s">
        <v>168</v>
      </c>
      <c r="W1" s="78" t="s">
        <v>168</v>
      </c>
      <c r="X1" s="78"/>
      <c r="Y1" s="78"/>
      <c r="Z1" s="78" t="s">
        <v>168</v>
      </c>
      <c r="AB1" s="78"/>
      <c r="AC1" s="78"/>
      <c r="AD1" s="78"/>
      <c r="AE1" s="78"/>
      <c r="AF1" s="78"/>
    </row>
    <row r="2" spans="2:33" s="33" customFormat="1" ht="15.75" x14ac:dyDescent="0.25">
      <c r="B2" s="94" t="s">
        <v>132</v>
      </c>
      <c r="D2" s="166" t="s">
        <v>5</v>
      </c>
      <c r="E2" s="167" t="str">
        <f>D2</f>
        <v>2020/21</v>
      </c>
      <c r="F2" s="166" t="str">
        <f>E2</f>
        <v>2020/21</v>
      </c>
      <c r="G2" s="167" t="str">
        <f>F2</f>
        <v>2020/21</v>
      </c>
      <c r="H2" s="166" t="str">
        <f>G2</f>
        <v>2020/21</v>
      </c>
      <c r="I2" s="81"/>
      <c r="J2" s="166" t="s">
        <v>86</v>
      </c>
      <c r="K2" s="167" t="str">
        <f>J2</f>
        <v>2021/22</v>
      </c>
      <c r="L2" s="166" t="str">
        <f>K2</f>
        <v>2021/22</v>
      </c>
      <c r="M2" s="167" t="str">
        <f>L2</f>
        <v>2021/22</v>
      </c>
      <c r="N2" s="166" t="str">
        <f>M2</f>
        <v>2021/22</v>
      </c>
      <c r="O2" s="81"/>
      <c r="P2" s="166" t="s">
        <v>95</v>
      </c>
      <c r="Q2" s="167" t="str">
        <f>P2</f>
        <v>2022/23</v>
      </c>
      <c r="R2" s="166" t="str">
        <f>Q2</f>
        <v>2022/23</v>
      </c>
      <c r="S2" s="167" t="str">
        <f>R2</f>
        <v>2022/23</v>
      </c>
      <c r="T2" s="166" t="str">
        <f>S2</f>
        <v>2022/23</v>
      </c>
      <c r="U2" s="80"/>
      <c r="V2" s="168" t="s">
        <v>104</v>
      </c>
      <c r="W2" s="168" t="s">
        <v>104</v>
      </c>
      <c r="X2" s="166" t="s">
        <v>104</v>
      </c>
      <c r="Y2" s="167" t="s">
        <v>104</v>
      </c>
      <c r="Z2" s="168" t="s">
        <v>104</v>
      </c>
      <c r="AA2" s="80"/>
      <c r="AB2" s="166" t="s">
        <v>163</v>
      </c>
      <c r="AC2" s="167" t="str">
        <f>AB2</f>
        <v>2024/25</v>
      </c>
      <c r="AD2" s="166" t="str">
        <f>AC2</f>
        <v>2024/25</v>
      </c>
      <c r="AE2" s="167" t="str">
        <f>AD2</f>
        <v>2024/25</v>
      </c>
      <c r="AF2" s="166" t="str">
        <f>AE2</f>
        <v>2024/25</v>
      </c>
      <c r="AG2" s="81"/>
    </row>
    <row r="3" spans="2:33" s="33" customFormat="1" ht="15.75" x14ac:dyDescent="0.25">
      <c r="B3" s="33" t="s">
        <v>7</v>
      </c>
      <c r="D3" s="166" t="s">
        <v>1</v>
      </c>
      <c r="E3" s="167" t="s">
        <v>2</v>
      </c>
      <c r="F3" s="166" t="s">
        <v>3</v>
      </c>
      <c r="G3" s="167" t="s">
        <v>4</v>
      </c>
      <c r="H3" s="166" t="s">
        <v>0</v>
      </c>
      <c r="I3" s="81"/>
      <c r="J3" s="166" t="s">
        <v>1</v>
      </c>
      <c r="K3" s="167" t="s">
        <v>2</v>
      </c>
      <c r="L3" s="166" t="s">
        <v>3</v>
      </c>
      <c r="M3" s="167" t="s">
        <v>4</v>
      </c>
      <c r="N3" s="166" t="s">
        <v>0</v>
      </c>
      <c r="O3" s="81"/>
      <c r="P3" s="166" t="s">
        <v>1</v>
      </c>
      <c r="Q3" s="167" t="s">
        <v>2</v>
      </c>
      <c r="R3" s="166" t="s">
        <v>3</v>
      </c>
      <c r="S3" s="167" t="s">
        <v>4</v>
      </c>
      <c r="T3" s="166" t="s">
        <v>0</v>
      </c>
      <c r="U3" s="81"/>
      <c r="V3" s="168" t="s">
        <v>1</v>
      </c>
      <c r="W3" s="168" t="s">
        <v>2</v>
      </c>
      <c r="X3" s="166" t="s">
        <v>3</v>
      </c>
      <c r="Y3" s="167" t="s">
        <v>117</v>
      </c>
      <c r="Z3" s="168" t="s">
        <v>0</v>
      </c>
      <c r="AA3" s="81"/>
      <c r="AB3" s="166" t="s">
        <v>1</v>
      </c>
      <c r="AC3" s="167" t="s">
        <v>2</v>
      </c>
      <c r="AD3" s="166" t="s">
        <v>3</v>
      </c>
      <c r="AE3" s="167" t="s">
        <v>4</v>
      </c>
      <c r="AF3" s="166"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f>'Matas Proforma Group P&amp;L'!BT5</f>
        <v>1841.2801732646099</v>
      </c>
      <c r="W5" s="4">
        <f>'Matas Proforma Group P&amp;L'!BZ5</f>
        <v>1727.0168000000001</v>
      </c>
      <c r="X5" s="4">
        <v>2508</v>
      </c>
      <c r="Y5" s="4">
        <v>1757.6000000000004</v>
      </c>
      <c r="Z5" s="82">
        <v>7833.8970000000008</v>
      </c>
      <c r="AA5" s="42"/>
      <c r="AB5" s="82">
        <f>AB14</f>
        <v>1956</v>
      </c>
      <c r="AC5" s="82">
        <f>AC14</f>
        <v>1851</v>
      </c>
      <c r="AD5" s="82">
        <f>'Matas Group P&amp;L and KPIs'!CL5</f>
        <v>2694</v>
      </c>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126</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90</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879.81981920228804</v>
      </c>
      <c r="W8" s="4">
        <v>818.21595478512813</v>
      </c>
      <c r="X8" s="4">
        <v>1366.4249399133264</v>
      </c>
      <c r="Y8" s="4">
        <v>834.40454624424956</v>
      </c>
      <c r="Z8" s="82">
        <v>3898.8652601449921</v>
      </c>
      <c r="AB8" s="82">
        <f>AB17+AB26</f>
        <v>958</v>
      </c>
      <c r="AC8" s="174">
        <v>899</v>
      </c>
      <c r="AD8" s="82">
        <v>1489</v>
      </c>
      <c r="AE8" s="82"/>
      <c r="AF8" s="82"/>
    </row>
    <row r="9" spans="2:33" x14ac:dyDescent="0.25">
      <c r="B9" s="35" t="s">
        <v>91</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584.68311978051543</v>
      </c>
      <c r="W9" s="4">
        <v>528.95081268840727</v>
      </c>
      <c r="X9" s="4">
        <v>717.4</v>
      </c>
      <c r="Y9" s="4">
        <v>512.1187505234152</v>
      </c>
      <c r="Z9" s="82">
        <v>2343.1526829923378</v>
      </c>
      <c r="AB9" s="82">
        <f t="shared" ref="AB9:AB11" si="0">AB18+AB27</f>
        <v>581</v>
      </c>
      <c r="AC9" s="174">
        <v>537</v>
      </c>
      <c r="AD9" s="82">
        <v>735</v>
      </c>
      <c r="AE9" s="82"/>
      <c r="AF9" s="82"/>
    </row>
    <row r="10" spans="2:33" x14ac:dyDescent="0.25">
      <c r="B10" s="35" t="s">
        <v>92</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313.68015253064289</v>
      </c>
      <c r="W10" s="4">
        <v>323.00358342029949</v>
      </c>
      <c r="X10" s="4">
        <v>357.01571403653628</v>
      </c>
      <c r="Y10" s="4">
        <v>353.49881177567102</v>
      </c>
      <c r="Z10" s="82">
        <v>1347.1982617631497</v>
      </c>
      <c r="AB10" s="82">
        <f t="shared" si="0"/>
        <v>361</v>
      </c>
      <c r="AC10" s="174">
        <v>338</v>
      </c>
      <c r="AD10" s="82">
        <v>384</v>
      </c>
      <c r="AE10" s="82"/>
      <c r="AF10" s="82"/>
    </row>
    <row r="11" spans="2:33" x14ac:dyDescent="0.25">
      <c r="B11" s="6" t="s">
        <v>93</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33.971119376319372</v>
      </c>
      <c r="W11" s="7">
        <v>27.700627106165225</v>
      </c>
      <c r="X11" s="7">
        <v>43.593511191254322</v>
      </c>
      <c r="Y11" s="7">
        <v>27.41541423554694</v>
      </c>
      <c r="Z11" s="138">
        <v>132.68067190928585</v>
      </c>
      <c r="AB11" s="138">
        <f t="shared" si="0"/>
        <v>26</v>
      </c>
      <c r="AC11" s="175">
        <v>51</v>
      </c>
      <c r="AD11" s="138">
        <v>56</v>
      </c>
      <c r="AE11" s="138"/>
      <c r="AF11" s="138"/>
    </row>
    <row r="12" spans="2:33" x14ac:dyDescent="0.25">
      <c r="B12" s="95" t="s">
        <v>120</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1812.1542108897659</v>
      </c>
      <c r="W12" s="4">
        <v>1697.8709780000002</v>
      </c>
      <c r="X12" s="4">
        <v>2484.4341651411173</v>
      </c>
      <c r="Y12" s="4">
        <v>1727.4375227788828</v>
      </c>
      <c r="Z12" s="82">
        <v>7721.8968768097657</v>
      </c>
      <c r="AB12" s="82">
        <f>SUM(AB8:AB11)</f>
        <v>1926</v>
      </c>
      <c r="AC12" s="82">
        <f>SUM(AC8:AC11)</f>
        <v>1825</v>
      </c>
      <c r="AD12" s="82">
        <f>SUM(AD8:AD11)</f>
        <v>2664</v>
      </c>
      <c r="AE12" s="82"/>
      <c r="AF12" s="82"/>
    </row>
    <row r="13" spans="2:33" x14ac:dyDescent="0.25">
      <c r="B13" s="6" t="s">
        <v>125</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112.07</v>
      </c>
      <c r="AB13" s="138">
        <f>AB22+AB31</f>
        <v>30</v>
      </c>
      <c r="AC13" s="138">
        <v>26</v>
      </c>
      <c r="AD13" s="138">
        <v>30</v>
      </c>
      <c r="AE13" s="138"/>
      <c r="AF13" s="138"/>
    </row>
    <row r="14" spans="2:33" x14ac:dyDescent="0.25">
      <c r="B14" s="8" t="s">
        <v>124</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1841.2801768097659</v>
      </c>
      <c r="W14" s="4">
        <v>1727.0167000000001</v>
      </c>
      <c r="X14" s="4">
        <v>2508.0341651411172</v>
      </c>
      <c r="Y14" s="4">
        <v>1757.6358348588828</v>
      </c>
      <c r="Z14" s="82">
        <v>7833.9668768097654</v>
      </c>
      <c r="AB14" s="82">
        <f>SUM(AB12:AB13)</f>
        <v>1956</v>
      </c>
      <c r="AC14" s="82">
        <f>SUM(AC12:AC13)</f>
        <v>1851</v>
      </c>
      <c r="AD14" s="82">
        <f>SUM(AD12:AD13)</f>
        <v>2694</v>
      </c>
      <c r="AE14" s="82"/>
      <c r="AF14" s="82"/>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127</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row>
    <row r="17" spans="2:32" x14ac:dyDescent="0.25">
      <c r="B17" s="35" t="s">
        <v>90</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v>360</v>
      </c>
      <c r="AD17" s="82">
        <v>680</v>
      </c>
      <c r="AE17" s="82"/>
      <c r="AF17" s="82"/>
    </row>
    <row r="18" spans="2:32" x14ac:dyDescent="0.25">
      <c r="B18" s="35" t="s">
        <v>91</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v>375</v>
      </c>
      <c r="AD18" s="82">
        <v>496</v>
      </c>
      <c r="AE18" s="82"/>
      <c r="AF18" s="82"/>
    </row>
    <row r="19" spans="2:32" x14ac:dyDescent="0.25">
      <c r="B19" s="35" t="s">
        <v>92</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v>337</v>
      </c>
      <c r="AD19" s="82">
        <v>383</v>
      </c>
      <c r="AE19" s="82"/>
      <c r="AF19" s="82"/>
    </row>
    <row r="20" spans="2:32" x14ac:dyDescent="0.25">
      <c r="B20" s="6" t="s">
        <v>93</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v>51</v>
      </c>
      <c r="AD20" s="138">
        <v>56</v>
      </c>
      <c r="AE20" s="138"/>
      <c r="AF20" s="138"/>
    </row>
    <row r="21" spans="2:32" x14ac:dyDescent="0.25">
      <c r="B21" s="95" t="s">
        <v>120</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f>SUM(AC17:AC20)</f>
        <v>1123</v>
      </c>
      <c r="AD21" s="82">
        <f>SUM(AD17:AD20)</f>
        <v>1615</v>
      </c>
      <c r="AE21" s="82"/>
      <c r="AF21" s="82"/>
    </row>
    <row r="22" spans="2:32" x14ac:dyDescent="0.25">
      <c r="B22" s="6" t="s">
        <v>125</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v>26</v>
      </c>
      <c r="AD22" s="138">
        <v>30</v>
      </c>
      <c r="AE22" s="138"/>
      <c r="AF22" s="138"/>
    </row>
    <row r="23" spans="2:32" x14ac:dyDescent="0.25">
      <c r="B23" s="8" t="s">
        <v>128</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f>SUM(AC21:AC22)</f>
        <v>1149</v>
      </c>
      <c r="AD23" s="82">
        <f>SUM(AD21:AD22)</f>
        <v>1645</v>
      </c>
      <c r="AE23" s="82"/>
      <c r="AF23" s="82"/>
    </row>
    <row r="24" spans="2:32"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2" x14ac:dyDescent="0.25">
      <c r="B25" s="101" t="s">
        <v>129</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2" x14ac:dyDescent="0.25">
      <c r="B26" s="35" t="s">
        <v>90</v>
      </c>
      <c r="D26" s="4"/>
      <c r="E26" s="4"/>
      <c r="F26" s="4"/>
      <c r="G26" s="4"/>
      <c r="H26" s="4"/>
      <c r="I26" s="4"/>
      <c r="J26" s="4"/>
      <c r="K26" s="4"/>
      <c r="L26" s="4"/>
      <c r="M26" s="4"/>
      <c r="N26" s="4"/>
      <c r="O26" s="41"/>
      <c r="P26" s="4"/>
      <c r="Q26" s="4"/>
      <c r="R26" s="4"/>
      <c r="S26" s="4"/>
      <c r="T26" s="4"/>
      <c r="V26" s="4">
        <v>508.43166014499201</v>
      </c>
      <c r="W26" s="4">
        <v>492.93360000000001</v>
      </c>
      <c r="X26" s="4">
        <v>760.6</v>
      </c>
      <c r="Y26" s="4">
        <v>506.6</v>
      </c>
      <c r="Z26" s="82">
        <v>2268.565260144992</v>
      </c>
      <c r="AB26" s="82">
        <v>545</v>
      </c>
      <c r="AC26" s="82">
        <v>539</v>
      </c>
      <c r="AD26" s="82">
        <v>809</v>
      </c>
      <c r="AE26" s="82"/>
      <c r="AF26" s="82"/>
    </row>
    <row r="27" spans="2:32" x14ac:dyDescent="0.25">
      <c r="B27" s="35" t="s">
        <v>91</v>
      </c>
      <c r="D27" s="4"/>
      <c r="E27" s="4"/>
      <c r="F27" s="4"/>
      <c r="G27" s="4"/>
      <c r="H27" s="4"/>
      <c r="I27" s="4"/>
      <c r="J27" s="4"/>
      <c r="K27" s="4"/>
      <c r="L27" s="4"/>
      <c r="M27" s="4"/>
      <c r="N27" s="4"/>
      <c r="O27" s="41"/>
      <c r="P27" s="4"/>
      <c r="Q27" s="4"/>
      <c r="R27" s="4"/>
      <c r="S27" s="4"/>
      <c r="T27" s="4"/>
      <c r="V27" s="4">
        <v>173.40518299233801</v>
      </c>
      <c r="W27" s="4">
        <v>164.14750000000001</v>
      </c>
      <c r="X27" s="4">
        <v>220.49999999999997</v>
      </c>
      <c r="Y27" s="4">
        <v>153.10000000000002</v>
      </c>
      <c r="Z27" s="82">
        <v>711.15268299233799</v>
      </c>
      <c r="AB27" s="82">
        <v>169</v>
      </c>
      <c r="AC27" s="82">
        <v>162</v>
      </c>
      <c r="AD27" s="82">
        <v>239</v>
      </c>
      <c r="AE27" s="82"/>
      <c r="AF27" s="82"/>
    </row>
    <row r="28" spans="2:32" x14ac:dyDescent="0.25">
      <c r="B28" s="35" t="s">
        <v>92</v>
      </c>
      <c r="D28" s="4"/>
      <c r="E28" s="4"/>
      <c r="F28" s="4"/>
      <c r="G28" s="4"/>
      <c r="H28" s="4"/>
      <c r="I28" s="4"/>
      <c r="J28" s="4"/>
      <c r="K28" s="4"/>
      <c r="L28" s="4"/>
      <c r="M28" s="4"/>
      <c r="N28" s="4"/>
      <c r="O28" s="41"/>
      <c r="P28" s="4"/>
      <c r="Q28" s="4"/>
      <c r="R28" s="4"/>
      <c r="S28" s="4"/>
      <c r="T28" s="4"/>
      <c r="V28" s="4">
        <v>0.69816176314973999</v>
      </c>
      <c r="W28" s="4">
        <v>0.70009999999999994</v>
      </c>
      <c r="X28" s="4">
        <v>1.2</v>
      </c>
      <c r="Y28" s="4">
        <v>0.49999999999999994</v>
      </c>
      <c r="Z28" s="82">
        <v>3.0982617631497398</v>
      </c>
      <c r="AB28" s="82">
        <v>0</v>
      </c>
      <c r="AC28" s="82">
        <v>1</v>
      </c>
      <c r="AD28" s="82">
        <v>1</v>
      </c>
      <c r="AE28" s="82"/>
      <c r="AF28" s="82"/>
    </row>
    <row r="29" spans="2:32" x14ac:dyDescent="0.25">
      <c r="B29" s="6" t="s">
        <v>93</v>
      </c>
      <c r="D29" s="7"/>
      <c r="E29" s="7"/>
      <c r="F29" s="7"/>
      <c r="G29" s="7"/>
      <c r="H29" s="7"/>
      <c r="I29" s="4"/>
      <c r="J29" s="7"/>
      <c r="K29" s="7"/>
      <c r="L29" s="7"/>
      <c r="M29" s="7"/>
      <c r="N29" s="7"/>
      <c r="O29" s="41"/>
      <c r="P29" s="7"/>
      <c r="Q29" s="7"/>
      <c r="R29" s="7"/>
      <c r="S29" s="7"/>
      <c r="T29" s="7"/>
      <c r="V29" s="7">
        <v>8.74517190928586</v>
      </c>
      <c r="W29" s="7">
        <v>0.9355</v>
      </c>
      <c r="X29" s="7">
        <v>1</v>
      </c>
      <c r="Y29" s="7">
        <v>0</v>
      </c>
      <c r="Z29" s="138">
        <v>10.680671909285859</v>
      </c>
      <c r="AB29" s="138">
        <v>0</v>
      </c>
      <c r="AC29" s="138">
        <v>0</v>
      </c>
      <c r="AD29" s="138">
        <v>0</v>
      </c>
      <c r="AE29" s="138"/>
      <c r="AF29" s="138"/>
    </row>
    <row r="30" spans="2:32" x14ac:dyDescent="0.25">
      <c r="B30" s="95" t="s">
        <v>120</v>
      </c>
      <c r="D30" s="4"/>
      <c r="E30" s="4"/>
      <c r="F30" s="4"/>
      <c r="G30" s="4"/>
      <c r="H30" s="4"/>
      <c r="I30" s="4"/>
      <c r="J30" s="4"/>
      <c r="K30" s="4"/>
      <c r="L30" s="4"/>
      <c r="M30" s="4"/>
      <c r="N30" s="4"/>
      <c r="O30" s="41"/>
      <c r="P30" s="4"/>
      <c r="Q30" s="4"/>
      <c r="R30" s="4"/>
      <c r="S30" s="4"/>
      <c r="T30" s="4"/>
      <c r="V30" s="4">
        <v>691.28017680976563</v>
      </c>
      <c r="W30" s="4">
        <v>658.71669999999995</v>
      </c>
      <c r="X30" s="4">
        <v>983.30000000000007</v>
      </c>
      <c r="Y30" s="4">
        <v>660.2</v>
      </c>
      <c r="Z30" s="82">
        <v>2993.496876809766</v>
      </c>
      <c r="AB30" s="82">
        <f>SUM(AB26:AB29)</f>
        <v>714</v>
      </c>
      <c r="AC30" s="82">
        <f>SUM(AC26:AC29)</f>
        <v>702</v>
      </c>
      <c r="AD30" s="82">
        <f>SUM(AD26:AD29)</f>
        <v>1049</v>
      </c>
      <c r="AE30" s="82"/>
      <c r="AF30" s="82"/>
    </row>
    <row r="31" spans="2:32" x14ac:dyDescent="0.25">
      <c r="B31" s="6" t="s">
        <v>125</v>
      </c>
      <c r="D31" s="7"/>
      <c r="E31" s="7"/>
      <c r="F31" s="7"/>
      <c r="G31" s="7"/>
      <c r="H31" s="7"/>
      <c r="I31" s="4"/>
      <c r="J31" s="7"/>
      <c r="K31" s="7"/>
      <c r="L31" s="7"/>
      <c r="M31" s="7"/>
      <c r="N31" s="7"/>
      <c r="O31" s="41"/>
      <c r="P31" s="7"/>
      <c r="Q31" s="7"/>
      <c r="R31" s="7"/>
      <c r="S31" s="7"/>
      <c r="T31" s="7"/>
      <c r="V31" s="7"/>
      <c r="W31" s="7">
        <v>0</v>
      </c>
      <c r="X31" s="7"/>
      <c r="Y31" s="7"/>
      <c r="Z31" s="138"/>
      <c r="AB31" s="138">
        <v>0</v>
      </c>
      <c r="AC31" s="138">
        <v>0</v>
      </c>
      <c r="AD31" s="138">
        <v>0</v>
      </c>
      <c r="AE31" s="138"/>
      <c r="AF31" s="138"/>
    </row>
    <row r="32" spans="2:32" x14ac:dyDescent="0.25">
      <c r="B32" s="8" t="s">
        <v>130</v>
      </c>
      <c r="D32" s="4"/>
      <c r="E32" s="4"/>
      <c r="F32" s="4"/>
      <c r="G32" s="4"/>
      <c r="H32" s="4"/>
      <c r="J32" s="4"/>
      <c r="K32" s="4"/>
      <c r="L32" s="4"/>
      <c r="M32" s="4"/>
      <c r="N32" s="4"/>
      <c r="O32" s="41"/>
      <c r="P32" s="4"/>
      <c r="Q32" s="4"/>
      <c r="R32" s="4"/>
      <c r="S32" s="4"/>
      <c r="T32" s="4"/>
      <c r="V32" s="4">
        <v>691.28017680976563</v>
      </c>
      <c r="W32" s="4">
        <v>658.71669999999995</v>
      </c>
      <c r="X32" s="4">
        <v>983.30000000000007</v>
      </c>
      <c r="Y32" s="4">
        <v>660.2</v>
      </c>
      <c r="Z32" s="82">
        <v>2993.496876809766</v>
      </c>
      <c r="AB32" s="82">
        <f>SUM(AB30:AB31)</f>
        <v>714</v>
      </c>
      <c r="AC32" s="82">
        <f>SUM(AC30:AC31)</f>
        <v>702</v>
      </c>
      <c r="AD32" s="82">
        <f>SUM(AD30:AD31)</f>
        <v>1049</v>
      </c>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131</v>
      </c>
      <c r="Y34" s="133" t="s">
        <v>116</v>
      </c>
      <c r="AE34" s="133"/>
    </row>
    <row r="36" spans="2:32" ht="24.75" x14ac:dyDescent="0.25">
      <c r="B36" s="106" t="s">
        <v>133</v>
      </c>
    </row>
  </sheetData>
  <pageMargins left="0.70866141732283472" right="0.70866141732283472" top="0.74803149606299213" bottom="0.74803149606299213" header="0.31496062992125984" footer="0.31496062992125984"/>
  <pageSetup paperSize="8" orientation="landscape" horizontalDpi="200" verticalDpi="200" r:id="rId1"/>
  <ignoredErrors>
    <ignoredError sqref="AB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9EA-868C-4F5A-B85B-4843FFDB799B}">
  <sheetPr>
    <pageSetUpPr fitToPage="1"/>
  </sheetPr>
  <dimension ref="A1:AP27"/>
  <sheetViews>
    <sheetView showGridLines="0" zoomScaleNormal="100" workbookViewId="0">
      <pane xSplit="3" ySplit="3" topLeftCell="H4" activePane="bottomRight" state="frozen"/>
      <selection pane="topRight" activeCell="D1" sqref="D1"/>
      <selection pane="bottomLeft" activeCell="A4" sqref="A4"/>
      <selection pane="bottomRight" activeCell="AD5" sqref="AD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159</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134</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95</v>
      </c>
      <c r="Q2" s="132" t="str">
        <f>P2</f>
        <v>2022/23</v>
      </c>
      <c r="R2" s="131" t="str">
        <f>Q2</f>
        <v>2022/23</v>
      </c>
      <c r="S2" s="132" t="str">
        <f>R2</f>
        <v>2022/23</v>
      </c>
      <c r="T2" s="131" t="str">
        <f>S2</f>
        <v>2022/23</v>
      </c>
      <c r="U2" s="80"/>
      <c r="V2" s="131" t="s">
        <v>104</v>
      </c>
      <c r="W2" s="132" t="str">
        <f>V2</f>
        <v>2023/24</v>
      </c>
      <c r="X2" s="131" t="str">
        <f>W2</f>
        <v>2023/24</v>
      </c>
      <c r="Y2" s="132" t="str">
        <f>X2</f>
        <v>2023/24</v>
      </c>
      <c r="Z2" s="131" t="str">
        <f>Y2</f>
        <v>2023/24</v>
      </c>
      <c r="AA2" s="80"/>
      <c r="AB2" s="135" t="s">
        <v>163</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117</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AB11</f>
        <v>1956</v>
      </c>
      <c r="AC5" s="82">
        <f>AC11</f>
        <v>1851</v>
      </c>
      <c r="AD5" s="82">
        <f>'Matas Group P&amp;L and KPIs'!CL5</f>
        <v>2694</v>
      </c>
      <c r="AE5" s="4"/>
      <c r="AF5" s="82"/>
    </row>
    <row r="6" spans="2:33" x14ac:dyDescent="0.25">
      <c r="D6" s="4"/>
      <c r="E6" s="4"/>
      <c r="F6" s="4"/>
      <c r="G6" s="4"/>
      <c r="H6" s="4"/>
      <c r="J6" s="4"/>
      <c r="K6" s="4"/>
      <c r="L6" s="4"/>
      <c r="M6" s="4"/>
      <c r="N6" s="4"/>
      <c r="O6" s="41"/>
      <c r="P6" s="4"/>
      <c r="Q6" s="4"/>
      <c r="R6" s="4"/>
      <c r="S6" s="4"/>
      <c r="T6" s="4"/>
      <c r="V6" s="37"/>
      <c r="W6" s="37"/>
      <c r="X6" s="37"/>
      <c r="Y6" s="4"/>
      <c r="Z6" s="137"/>
      <c r="AB6" s="137"/>
      <c r="AC6" s="37"/>
      <c r="AD6" s="137"/>
      <c r="AE6" s="4"/>
      <c r="AF6" s="137"/>
    </row>
    <row r="7" spans="2:33" x14ac:dyDescent="0.25">
      <c r="B7" s="8" t="s">
        <v>126</v>
      </c>
      <c r="D7" s="4"/>
      <c r="E7" s="4"/>
      <c r="F7" s="4"/>
      <c r="G7" s="4"/>
      <c r="H7" s="4"/>
      <c r="J7" s="4"/>
      <c r="K7" s="4"/>
      <c r="L7" s="4"/>
      <c r="M7" s="4"/>
      <c r="N7" s="4"/>
      <c r="O7" s="41"/>
      <c r="P7" s="4"/>
      <c r="Q7" s="4"/>
      <c r="R7" s="4"/>
      <c r="S7" s="4"/>
      <c r="T7" s="4"/>
      <c r="V7" s="37"/>
      <c r="W7" s="37"/>
      <c r="X7" s="37"/>
      <c r="Y7" s="4"/>
      <c r="Z7" s="137"/>
      <c r="AB7" s="137"/>
      <c r="AC7" s="37"/>
      <c r="AD7" s="137"/>
      <c r="AE7" s="4"/>
      <c r="AF7" s="137"/>
    </row>
    <row r="8" spans="2:33" x14ac:dyDescent="0.25">
      <c r="B8" s="35" t="s">
        <v>135</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795</v>
      </c>
      <c r="W8" s="4">
        <v>881.7</v>
      </c>
      <c r="X8" s="4">
        <v>1667.3</v>
      </c>
      <c r="Y8" s="4">
        <v>1177.9999999999998</v>
      </c>
      <c r="Z8" s="82">
        <v>4522</v>
      </c>
      <c r="AB8" s="82">
        <f>AB14+AB20</f>
        <v>1327</v>
      </c>
      <c r="AC8" s="82">
        <v>1247</v>
      </c>
      <c r="AD8" s="82">
        <v>1741</v>
      </c>
      <c r="AE8" s="4"/>
      <c r="AF8" s="82"/>
      <c r="AG8" s="41"/>
    </row>
    <row r="9" spans="2:33" x14ac:dyDescent="0.25">
      <c r="B9" s="35" t="s">
        <v>136</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325.89999999999998</v>
      </c>
      <c r="W9" s="4">
        <v>374.6</v>
      </c>
      <c r="X9" s="4">
        <v>817.1</v>
      </c>
      <c r="Y9" s="4">
        <v>549.40000000000009</v>
      </c>
      <c r="Z9" s="82">
        <v>2067</v>
      </c>
      <c r="AB9" s="82">
        <f t="shared" ref="AB9:AB10" si="0">AB15+AB21</f>
        <v>599</v>
      </c>
      <c r="AC9" s="82">
        <v>578</v>
      </c>
      <c r="AD9" s="82">
        <v>923</v>
      </c>
      <c r="AE9" s="4"/>
      <c r="AF9" s="82"/>
      <c r="AG9" s="41"/>
    </row>
    <row r="10" spans="2:33" x14ac:dyDescent="0.25">
      <c r="B10" s="6" t="s">
        <v>125</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7">
        <v>29.145721999999978</v>
      </c>
      <c r="X10" s="7">
        <v>23.6</v>
      </c>
      <c r="Y10" s="7">
        <v>30.198312080000029</v>
      </c>
      <c r="Z10" s="138">
        <v>112</v>
      </c>
      <c r="AB10" s="138">
        <f t="shared" si="0"/>
        <v>30</v>
      </c>
      <c r="AC10" s="138">
        <v>26</v>
      </c>
      <c r="AD10" s="138">
        <v>30</v>
      </c>
      <c r="AE10" s="7"/>
      <c r="AF10" s="138"/>
      <c r="AG10" s="41"/>
    </row>
    <row r="11" spans="2:33" x14ac:dyDescent="0.25">
      <c r="B11" s="8" t="s">
        <v>124</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v>1150.0259659200001</v>
      </c>
      <c r="W11" s="4">
        <v>1285.4457220000002</v>
      </c>
      <c r="X11" s="4">
        <v>2508</v>
      </c>
      <c r="Y11" s="4">
        <v>1757.5983120799999</v>
      </c>
      <c r="Z11" s="82">
        <v>6701</v>
      </c>
      <c r="AB11" s="82">
        <f>SUM(AB8:AB10)</f>
        <v>1956</v>
      </c>
      <c r="AC11" s="82">
        <f>SUM(AC8:AC10)</f>
        <v>1851</v>
      </c>
      <c r="AD11" s="82">
        <f>SUM(AD8:AD10)</f>
        <v>2694</v>
      </c>
      <c r="AE11" s="4"/>
      <c r="AF11" s="82"/>
      <c r="AG11" s="41"/>
    </row>
    <row r="12" spans="2:33" x14ac:dyDescent="0.25">
      <c r="H12" s="4"/>
      <c r="J12" s="1"/>
      <c r="K12" s="1"/>
      <c r="L12" s="1"/>
      <c r="M12" s="4"/>
      <c r="N12" s="4"/>
      <c r="O12" s="41"/>
      <c r="P12" s="4"/>
      <c r="Q12" s="4"/>
      <c r="R12" s="4"/>
      <c r="S12" s="4"/>
      <c r="T12" s="4"/>
      <c r="V12" s="37"/>
      <c r="W12" s="37"/>
      <c r="X12" s="37"/>
      <c r="Y12" s="37"/>
      <c r="Z12" s="137"/>
      <c r="AB12" s="137"/>
      <c r="AC12" s="37"/>
      <c r="AD12" s="137"/>
      <c r="AE12" s="37"/>
      <c r="AF12" s="137"/>
    </row>
    <row r="13" spans="2:33" x14ac:dyDescent="0.25">
      <c r="B13" s="96" t="s">
        <v>127</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39"/>
      <c r="AE13" s="98"/>
      <c r="AF13" s="139"/>
    </row>
    <row r="14" spans="2:33" x14ac:dyDescent="0.25">
      <c r="B14" s="35" t="s">
        <v>135</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82">
        <v>755</v>
      </c>
      <c r="AD14" s="82">
        <v>1029</v>
      </c>
      <c r="AE14" s="4"/>
      <c r="AF14" s="82"/>
    </row>
    <row r="15" spans="2:33" x14ac:dyDescent="0.25">
      <c r="B15" s="35" t="s">
        <v>136</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82">
        <v>368</v>
      </c>
      <c r="AD15" s="82">
        <v>586</v>
      </c>
      <c r="AE15" s="4"/>
      <c r="AF15" s="82"/>
    </row>
    <row r="16" spans="2:33" x14ac:dyDescent="0.25">
      <c r="B16" s="6" t="s">
        <v>125</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138">
        <v>26</v>
      </c>
      <c r="AD16" s="138">
        <v>30</v>
      </c>
      <c r="AE16" s="7"/>
      <c r="AF16" s="138"/>
    </row>
    <row r="17" spans="2:32" x14ac:dyDescent="0.25">
      <c r="B17" s="8" t="s">
        <v>128</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82">
        <f>SUM(AC14:AC16)</f>
        <v>1149</v>
      </c>
      <c r="AD17" s="82">
        <f>SUM(AD14:AD16)</f>
        <v>1645</v>
      </c>
      <c r="AE17" s="4"/>
      <c r="AF17" s="82"/>
    </row>
    <row r="18" spans="2:32" x14ac:dyDescent="0.25">
      <c r="H18" s="4"/>
      <c r="J18" s="1"/>
      <c r="K18" s="1"/>
      <c r="L18" s="1"/>
      <c r="M18" s="4"/>
      <c r="N18" s="4"/>
      <c r="O18" s="41"/>
      <c r="P18" s="4"/>
      <c r="Q18" s="4"/>
      <c r="R18" s="4"/>
      <c r="S18" s="4"/>
      <c r="T18" s="4"/>
      <c r="V18" s="37"/>
      <c r="W18" s="37"/>
      <c r="X18" s="37"/>
      <c r="Y18" s="37"/>
      <c r="Z18" s="137"/>
      <c r="AB18" s="137"/>
      <c r="AC18" s="37"/>
      <c r="AD18" s="137"/>
      <c r="AE18" s="37"/>
      <c r="AF18" s="137"/>
    </row>
    <row r="19" spans="2:32" x14ac:dyDescent="0.25">
      <c r="B19" s="101" t="s">
        <v>129</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41"/>
      <c r="AE19" s="103"/>
      <c r="AF19" s="141"/>
    </row>
    <row r="20" spans="2:32" x14ac:dyDescent="0.25">
      <c r="B20" s="35" t="s">
        <v>135</v>
      </c>
      <c r="D20" s="4"/>
      <c r="E20" s="4"/>
      <c r="F20" s="4"/>
      <c r="G20" s="4"/>
      <c r="H20" s="4"/>
      <c r="I20" s="4"/>
      <c r="J20" s="4"/>
      <c r="K20" s="4"/>
      <c r="L20" s="4"/>
      <c r="M20" s="4"/>
      <c r="N20" s="4"/>
      <c r="O20" s="41"/>
      <c r="P20" s="4"/>
      <c r="Q20" s="4"/>
      <c r="R20" s="4"/>
      <c r="S20" s="4"/>
      <c r="T20" s="4"/>
      <c r="V20" s="4"/>
      <c r="W20" s="4">
        <v>152.1</v>
      </c>
      <c r="X20" s="4">
        <v>665.1</v>
      </c>
      <c r="Y20" s="4">
        <v>468.5</v>
      </c>
      <c r="Z20" s="82">
        <v>1285.7</v>
      </c>
      <c r="AB20" s="82">
        <v>510</v>
      </c>
      <c r="AC20" s="82">
        <v>492</v>
      </c>
      <c r="AD20" s="82">
        <v>712</v>
      </c>
      <c r="AE20" s="4"/>
      <c r="AF20" s="82"/>
    </row>
    <row r="21" spans="2:32" x14ac:dyDescent="0.25">
      <c r="B21" s="35" t="s">
        <v>136</v>
      </c>
      <c r="D21" s="4"/>
      <c r="E21" s="4"/>
      <c r="F21" s="4"/>
      <c r="G21" s="4"/>
      <c r="H21" s="4"/>
      <c r="I21" s="4"/>
      <c r="J21" s="4"/>
      <c r="K21" s="4"/>
      <c r="L21" s="4"/>
      <c r="M21" s="4"/>
      <c r="N21" s="4"/>
      <c r="O21" s="41"/>
      <c r="P21" s="4"/>
      <c r="Q21" s="4"/>
      <c r="R21" s="4"/>
      <c r="S21" s="4"/>
      <c r="T21" s="4"/>
      <c r="V21" s="4"/>
      <c r="W21" s="4">
        <v>65</v>
      </c>
      <c r="X21" s="4">
        <v>318.2</v>
      </c>
      <c r="Y21" s="4">
        <v>191.7</v>
      </c>
      <c r="Z21" s="82">
        <v>574.9</v>
      </c>
      <c r="AB21" s="82">
        <v>204</v>
      </c>
      <c r="AC21" s="82">
        <v>210</v>
      </c>
      <c r="AD21" s="82">
        <v>337</v>
      </c>
      <c r="AE21" s="4"/>
      <c r="AF21" s="82"/>
    </row>
    <row r="22" spans="2:32" x14ac:dyDescent="0.25">
      <c r="B22" s="6" t="s">
        <v>125</v>
      </c>
      <c r="D22" s="7"/>
      <c r="E22" s="7"/>
      <c r="F22" s="7"/>
      <c r="G22" s="7"/>
      <c r="H22" s="7"/>
      <c r="I22" s="4"/>
      <c r="J22" s="7"/>
      <c r="K22" s="7"/>
      <c r="L22" s="7"/>
      <c r="M22" s="7"/>
      <c r="N22" s="7"/>
      <c r="O22" s="41"/>
      <c r="P22" s="7"/>
      <c r="Q22" s="7"/>
      <c r="R22" s="7"/>
      <c r="S22" s="7"/>
      <c r="T22" s="7"/>
      <c r="V22" s="7"/>
      <c r="W22" s="7"/>
      <c r="X22" s="7"/>
      <c r="Y22" s="7"/>
      <c r="Z22" s="138"/>
      <c r="AB22" s="138"/>
      <c r="AC22" s="7"/>
      <c r="AD22" s="138"/>
      <c r="AE22" s="7"/>
      <c r="AF22" s="138"/>
    </row>
    <row r="23" spans="2:32" x14ac:dyDescent="0.25">
      <c r="B23" s="8" t="s">
        <v>130</v>
      </c>
      <c r="D23" s="4"/>
      <c r="E23" s="4"/>
      <c r="F23" s="4"/>
      <c r="G23" s="4"/>
      <c r="H23" s="4"/>
      <c r="J23" s="4"/>
      <c r="K23" s="4"/>
      <c r="L23" s="4"/>
      <c r="M23" s="4"/>
      <c r="N23" s="4"/>
      <c r="O23" s="41"/>
      <c r="P23" s="4"/>
      <c r="Q23" s="4"/>
      <c r="R23" s="4"/>
      <c r="S23" s="4"/>
      <c r="T23" s="4"/>
      <c r="V23" s="4"/>
      <c r="W23" s="4">
        <v>217.1</v>
      </c>
      <c r="X23" s="4">
        <v>983.3</v>
      </c>
      <c r="Y23" s="4">
        <v>660.2</v>
      </c>
      <c r="Z23" s="82">
        <v>1860.6</v>
      </c>
      <c r="AB23" s="82">
        <f>SUM(AB20:AB22)</f>
        <v>714</v>
      </c>
      <c r="AC23" s="82">
        <f>SUM(AC20:AC22)</f>
        <v>702</v>
      </c>
      <c r="AD23" s="82">
        <f>SUM(AD20:AD22)</f>
        <v>1049</v>
      </c>
      <c r="AE23" s="4"/>
      <c r="AF23" s="82"/>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131</v>
      </c>
      <c r="Y25" s="133" t="s">
        <v>116</v>
      </c>
      <c r="AE25" s="133"/>
    </row>
    <row r="27" spans="2:32" ht="24.75" x14ac:dyDescent="0.25">
      <c r="B27" s="106" t="s">
        <v>133</v>
      </c>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FC7-3663-4CDD-8CE2-07F2D4ADF99C}">
  <sheetPr>
    <tabColor rgb="FFFFFF00"/>
    <pageSetUpPr fitToPage="1"/>
  </sheetPr>
  <dimension ref="A1:AP30"/>
  <sheetViews>
    <sheetView showGridLines="0" zoomScaleNormal="100" workbookViewId="0">
      <pane xSplit="3" ySplit="3" topLeftCell="H4" activePane="bottomRight" state="frozen"/>
      <selection pane="topRight" activeCell="D1" sqref="D1"/>
      <selection pane="bottomLeft" activeCell="A4" sqref="A4"/>
      <selection pane="bottomRight" activeCell="AD5" sqref="AD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159</v>
      </c>
      <c r="D1" s="78"/>
      <c r="E1" s="78"/>
      <c r="F1" s="78"/>
      <c r="G1" s="78"/>
      <c r="H1" s="78"/>
      <c r="I1" s="78"/>
      <c r="J1" s="78"/>
      <c r="K1" s="78"/>
      <c r="L1" s="78"/>
      <c r="M1" s="78"/>
      <c r="N1" s="78"/>
      <c r="P1" s="78"/>
      <c r="Q1" s="78"/>
      <c r="R1" s="78"/>
      <c r="S1" s="78"/>
      <c r="T1" s="78"/>
      <c r="V1" s="78" t="s">
        <v>168</v>
      </c>
      <c r="W1" s="78" t="s">
        <v>168</v>
      </c>
      <c r="X1" s="78"/>
      <c r="Y1" s="78"/>
      <c r="Z1" s="78" t="s">
        <v>168</v>
      </c>
      <c r="AB1" s="78"/>
      <c r="AC1" s="78"/>
      <c r="AD1" s="78"/>
      <c r="AE1" s="78"/>
      <c r="AF1" s="78"/>
    </row>
    <row r="2" spans="2:33" s="33" customFormat="1" ht="15.75" x14ac:dyDescent="0.25">
      <c r="B2" s="94" t="s">
        <v>134</v>
      </c>
      <c r="D2" s="166" t="s">
        <v>5</v>
      </c>
      <c r="E2" s="167" t="str">
        <f>D2</f>
        <v>2020/21</v>
      </c>
      <c r="F2" s="166" t="str">
        <f>E2</f>
        <v>2020/21</v>
      </c>
      <c r="G2" s="167" t="str">
        <f>F2</f>
        <v>2020/21</v>
      </c>
      <c r="H2" s="166" t="str">
        <f>G2</f>
        <v>2020/21</v>
      </c>
      <c r="I2" s="81"/>
      <c r="J2" s="166" t="s">
        <v>86</v>
      </c>
      <c r="K2" s="167" t="str">
        <f>J2</f>
        <v>2021/22</v>
      </c>
      <c r="L2" s="166" t="str">
        <f>K2</f>
        <v>2021/22</v>
      </c>
      <c r="M2" s="167" t="str">
        <f>L2</f>
        <v>2021/22</v>
      </c>
      <c r="N2" s="166" t="str">
        <f>M2</f>
        <v>2021/22</v>
      </c>
      <c r="O2" s="81"/>
      <c r="P2" s="166" t="s">
        <v>95</v>
      </c>
      <c r="Q2" s="167" t="str">
        <f>P2</f>
        <v>2022/23</v>
      </c>
      <c r="R2" s="166" t="str">
        <f>Q2</f>
        <v>2022/23</v>
      </c>
      <c r="S2" s="167" t="str">
        <f>R2</f>
        <v>2022/23</v>
      </c>
      <c r="T2" s="166" t="str">
        <f>S2</f>
        <v>2022/23</v>
      </c>
      <c r="U2" s="80"/>
      <c r="V2" s="168" t="s">
        <v>104</v>
      </c>
      <c r="W2" s="168" t="s">
        <v>104</v>
      </c>
      <c r="X2" s="166" t="s">
        <v>104</v>
      </c>
      <c r="Y2" s="167" t="s">
        <v>104</v>
      </c>
      <c r="Z2" s="168" t="s">
        <v>104</v>
      </c>
      <c r="AA2" s="80"/>
      <c r="AB2" s="166" t="s">
        <v>163</v>
      </c>
      <c r="AC2" s="167" t="str">
        <f>AB2</f>
        <v>2024/25</v>
      </c>
      <c r="AD2" s="166" t="str">
        <f>AC2</f>
        <v>2024/25</v>
      </c>
      <c r="AE2" s="167" t="str">
        <f>AD2</f>
        <v>2024/25</v>
      </c>
      <c r="AF2" s="166" t="str">
        <f>AE2</f>
        <v>2024/25</v>
      </c>
      <c r="AG2" s="81"/>
    </row>
    <row r="3" spans="2:33" s="33" customFormat="1" ht="15.75" x14ac:dyDescent="0.25">
      <c r="B3" s="33" t="s">
        <v>7</v>
      </c>
      <c r="D3" s="166" t="s">
        <v>1</v>
      </c>
      <c r="E3" s="167" t="s">
        <v>2</v>
      </c>
      <c r="F3" s="166" t="s">
        <v>3</v>
      </c>
      <c r="G3" s="167" t="s">
        <v>4</v>
      </c>
      <c r="H3" s="166" t="s">
        <v>0</v>
      </c>
      <c r="I3" s="81"/>
      <c r="J3" s="166" t="s">
        <v>1</v>
      </c>
      <c r="K3" s="167" t="s">
        <v>2</v>
      </c>
      <c r="L3" s="166" t="s">
        <v>3</v>
      </c>
      <c r="M3" s="167" t="s">
        <v>4</v>
      </c>
      <c r="N3" s="166" t="s">
        <v>0</v>
      </c>
      <c r="O3" s="81"/>
      <c r="P3" s="166" t="s">
        <v>1</v>
      </c>
      <c r="Q3" s="167" t="s">
        <v>2</v>
      </c>
      <c r="R3" s="166" t="s">
        <v>3</v>
      </c>
      <c r="S3" s="167" t="s">
        <v>4</v>
      </c>
      <c r="T3" s="166" t="s">
        <v>0</v>
      </c>
      <c r="U3" s="81"/>
      <c r="V3" s="168" t="s">
        <v>1</v>
      </c>
      <c r="W3" s="168" t="s">
        <v>2</v>
      </c>
      <c r="X3" s="166" t="s">
        <v>3</v>
      </c>
      <c r="Y3" s="167" t="s">
        <v>117</v>
      </c>
      <c r="Z3" s="168" t="s">
        <v>0</v>
      </c>
      <c r="AA3" s="81"/>
      <c r="AB3" s="166" t="s">
        <v>1</v>
      </c>
      <c r="AC3" s="167" t="s">
        <v>2</v>
      </c>
      <c r="AD3" s="166" t="s">
        <v>3</v>
      </c>
      <c r="AE3" s="167" t="s">
        <v>4</v>
      </c>
      <c r="AF3" s="166"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1841.2801732646099</v>
      </c>
      <c r="W5" s="4">
        <v>1727.0168000000001</v>
      </c>
      <c r="X5" s="4">
        <v>2508</v>
      </c>
      <c r="Y5" s="4">
        <v>1757.6000000000004</v>
      </c>
      <c r="Z5" s="82">
        <v>7833.8969999999999</v>
      </c>
      <c r="AA5" s="42"/>
      <c r="AB5" s="82">
        <f>AB11</f>
        <v>1956</v>
      </c>
      <c r="AC5" s="82">
        <f>AC11</f>
        <v>1851</v>
      </c>
      <c r="AD5" s="82">
        <f>'Matas Group P&amp;L and KPIs'!CL5</f>
        <v>2694</v>
      </c>
      <c r="AE5" s="4"/>
      <c r="AF5" s="4"/>
    </row>
    <row r="6" spans="2:33" x14ac:dyDescent="0.25">
      <c r="D6" s="4"/>
      <c r="E6" s="4"/>
      <c r="F6" s="4"/>
      <c r="G6" s="4"/>
      <c r="H6" s="4"/>
      <c r="J6" s="4"/>
      <c r="K6" s="4"/>
      <c r="L6" s="4"/>
      <c r="M6" s="4"/>
      <c r="N6" s="4"/>
      <c r="O6" s="41"/>
      <c r="P6" s="4"/>
      <c r="Q6" s="4"/>
      <c r="R6" s="4"/>
      <c r="S6" s="4"/>
      <c r="T6" s="4"/>
      <c r="V6" s="37"/>
      <c r="W6" s="37"/>
      <c r="X6" s="37"/>
      <c r="Y6" s="4"/>
      <c r="Z6" s="137"/>
      <c r="AB6" s="137"/>
      <c r="AC6" s="37"/>
      <c r="AD6" s="137"/>
      <c r="AE6" s="4"/>
      <c r="AF6" s="37"/>
    </row>
    <row r="7" spans="2:33" x14ac:dyDescent="0.25">
      <c r="B7" s="8" t="s">
        <v>126</v>
      </c>
      <c r="D7" s="4"/>
      <c r="E7" s="4"/>
      <c r="F7" s="4"/>
      <c r="G7" s="4"/>
      <c r="H7" s="4"/>
      <c r="J7" s="4"/>
      <c r="K7" s="4"/>
      <c r="L7" s="4"/>
      <c r="M7" s="4"/>
      <c r="N7" s="4"/>
      <c r="O7" s="41"/>
      <c r="P7" s="4"/>
      <c r="Q7" s="4"/>
      <c r="R7" s="4"/>
      <c r="S7" s="4"/>
      <c r="T7" s="4"/>
      <c r="V7" s="37"/>
      <c r="W7" s="37"/>
      <c r="X7" s="37"/>
      <c r="Y7" s="4"/>
      <c r="Z7" s="137"/>
      <c r="AB7" s="137"/>
      <c r="AC7" s="37"/>
      <c r="AD7" s="137"/>
      <c r="AE7" s="4"/>
      <c r="AF7" s="37"/>
    </row>
    <row r="8" spans="2:33" x14ac:dyDescent="0.25">
      <c r="B8" s="35" t="s">
        <v>135</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1289.5084998334041</v>
      </c>
      <c r="W8" s="170">
        <v>1192.5972999999999</v>
      </c>
      <c r="X8" s="4">
        <v>1667.3</v>
      </c>
      <c r="Y8" s="4">
        <v>1177.9999999999998</v>
      </c>
      <c r="Z8" s="82">
        <v>5327.4057998334038</v>
      </c>
      <c r="AB8" s="82">
        <f>AB14+AB20</f>
        <v>1327</v>
      </c>
      <c r="AC8" s="82">
        <v>1247</v>
      </c>
      <c r="AD8" s="82">
        <v>1741</v>
      </c>
      <c r="AE8" s="4"/>
      <c r="AF8" s="4"/>
    </row>
    <row r="9" spans="2:33" x14ac:dyDescent="0.25">
      <c r="B9" s="35" t="s">
        <v>136</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522.67167697636091</v>
      </c>
      <c r="W9" s="170">
        <v>505.31</v>
      </c>
      <c r="X9" s="4">
        <v>817.1</v>
      </c>
      <c r="Y9" s="4">
        <v>549.40000000000009</v>
      </c>
      <c r="Z9" s="82">
        <v>2394.491076976361</v>
      </c>
      <c r="AB9" s="82">
        <f t="shared" ref="AB9:AB10" si="0">AB15+AB21</f>
        <v>599</v>
      </c>
      <c r="AC9" s="82">
        <v>578</v>
      </c>
      <c r="AD9" s="82">
        <v>923</v>
      </c>
      <c r="AE9" s="4"/>
      <c r="AF9" s="4"/>
    </row>
    <row r="10" spans="2:33" x14ac:dyDescent="0.25">
      <c r="B10" s="6" t="s">
        <v>125</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171">
        <v>29.14</v>
      </c>
      <c r="X10" s="7">
        <v>23.6</v>
      </c>
      <c r="Y10" s="7">
        <v>30.198312080000029</v>
      </c>
      <c r="Z10" s="138">
        <v>112.07</v>
      </c>
      <c r="AB10" s="138">
        <f t="shared" si="0"/>
        <v>30</v>
      </c>
      <c r="AC10" s="138">
        <v>26</v>
      </c>
      <c r="AD10" s="138">
        <v>30</v>
      </c>
      <c r="AE10" s="7"/>
      <c r="AF10" s="7"/>
    </row>
    <row r="11" spans="2:33" x14ac:dyDescent="0.25">
      <c r="B11" s="8" t="s">
        <v>124</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f>SUM(V8:V10)</f>
        <v>1841.306142729765</v>
      </c>
      <c r="W11" s="170">
        <f>SUM(W8:W10)</f>
        <v>1727.0473</v>
      </c>
      <c r="X11" s="4">
        <v>2508</v>
      </c>
      <c r="Y11" s="4">
        <v>1757.5983120799999</v>
      </c>
      <c r="Z11" s="82">
        <v>7833.9668768097654</v>
      </c>
      <c r="AB11" s="82">
        <f>SUM(AB8:AB10)</f>
        <v>1956</v>
      </c>
      <c r="AC11" s="82">
        <f>SUM(AC8:AC10)</f>
        <v>1851</v>
      </c>
      <c r="AD11" s="82">
        <f>SUM(AD8:AD10)</f>
        <v>2694</v>
      </c>
      <c r="AE11" s="4"/>
      <c r="AF11" s="4"/>
    </row>
    <row r="12" spans="2:33" x14ac:dyDescent="0.25">
      <c r="H12" s="4"/>
      <c r="J12" s="1"/>
      <c r="K12" s="1"/>
      <c r="L12" s="1"/>
      <c r="M12" s="4"/>
      <c r="N12" s="4"/>
      <c r="O12" s="41"/>
      <c r="P12" s="4"/>
      <c r="Q12" s="4"/>
      <c r="R12" s="4"/>
      <c r="S12" s="4"/>
      <c r="T12" s="4"/>
      <c r="V12" s="37"/>
      <c r="W12" s="37"/>
      <c r="X12" s="37"/>
      <c r="Y12" s="37"/>
      <c r="Z12" s="137"/>
      <c r="AB12" s="137"/>
      <c r="AC12" s="37"/>
      <c r="AD12" s="137"/>
      <c r="AE12" s="37"/>
      <c r="AF12" s="37"/>
    </row>
    <row r="13" spans="2:33" x14ac:dyDescent="0.25">
      <c r="B13" s="96" t="s">
        <v>127</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39"/>
      <c r="AE13" s="98"/>
      <c r="AF13" s="100"/>
    </row>
    <row r="14" spans="2:33" x14ac:dyDescent="0.25">
      <c r="B14" s="35" t="s">
        <v>135</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82">
        <v>755</v>
      </c>
      <c r="AD14" s="82">
        <v>1029</v>
      </c>
      <c r="AE14" s="4"/>
      <c r="AF14" s="4"/>
    </row>
    <row r="15" spans="2:33" x14ac:dyDescent="0.25">
      <c r="B15" s="35" t="s">
        <v>136</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82">
        <v>368</v>
      </c>
      <c r="AD15" s="82">
        <v>586</v>
      </c>
      <c r="AE15" s="4"/>
      <c r="AF15" s="4"/>
    </row>
    <row r="16" spans="2:33" x14ac:dyDescent="0.25">
      <c r="B16" s="6" t="s">
        <v>125</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138">
        <v>26</v>
      </c>
      <c r="AD16" s="138">
        <v>30</v>
      </c>
      <c r="AE16" s="7"/>
      <c r="AF16" s="7"/>
    </row>
    <row r="17" spans="2:32" x14ac:dyDescent="0.25">
      <c r="B17" s="8" t="s">
        <v>128</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82">
        <f>SUM(AC14:AC16)</f>
        <v>1149</v>
      </c>
      <c r="AD17" s="82">
        <f>SUM(AD14:AD16)</f>
        <v>1645</v>
      </c>
      <c r="AE17" s="4"/>
      <c r="AF17" s="4"/>
    </row>
    <row r="18" spans="2:32" x14ac:dyDescent="0.25">
      <c r="H18" s="4"/>
      <c r="J18" s="1"/>
      <c r="K18" s="1"/>
      <c r="L18" s="1"/>
      <c r="M18" s="4"/>
      <c r="N18" s="4"/>
      <c r="O18" s="41"/>
      <c r="P18" s="4"/>
      <c r="Q18" s="4"/>
      <c r="R18" s="4"/>
      <c r="S18" s="4"/>
      <c r="T18" s="4"/>
      <c r="V18" s="37"/>
      <c r="W18" s="37"/>
      <c r="X18" s="37"/>
      <c r="Y18" s="37"/>
      <c r="Z18" s="137"/>
      <c r="AB18" s="137"/>
      <c r="AC18" s="37"/>
      <c r="AD18" s="137"/>
      <c r="AE18" s="37"/>
      <c r="AF18" s="37"/>
    </row>
    <row r="19" spans="2:32" x14ac:dyDescent="0.25">
      <c r="B19" s="101" t="s">
        <v>129</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41"/>
      <c r="AE19" s="103"/>
      <c r="AF19" s="105"/>
    </row>
    <row r="20" spans="2:32" x14ac:dyDescent="0.25">
      <c r="B20" s="35" t="s">
        <v>135</v>
      </c>
      <c r="D20" s="4"/>
      <c r="E20" s="4"/>
      <c r="F20" s="4"/>
      <c r="G20" s="4"/>
      <c r="H20" s="4"/>
      <c r="I20" s="4"/>
      <c r="J20" s="4"/>
      <c r="K20" s="4"/>
      <c r="L20" s="4"/>
      <c r="M20" s="4"/>
      <c r="N20" s="4"/>
      <c r="O20" s="41"/>
      <c r="P20" s="4"/>
      <c r="Q20" s="4"/>
      <c r="R20" s="4"/>
      <c r="S20" s="4"/>
      <c r="T20" s="4"/>
      <c r="V20" s="4">
        <v>494.50849983340402</v>
      </c>
      <c r="W20" s="4">
        <v>462.9973</v>
      </c>
      <c r="X20" s="4">
        <v>665.1</v>
      </c>
      <c r="Y20" s="4">
        <v>468.5</v>
      </c>
      <c r="Z20" s="82">
        <v>2091.105799833404</v>
      </c>
      <c r="AB20" s="82">
        <v>510</v>
      </c>
      <c r="AC20" s="82">
        <v>492</v>
      </c>
      <c r="AD20" s="82">
        <v>712</v>
      </c>
      <c r="AE20" s="4"/>
      <c r="AF20" s="4"/>
    </row>
    <row r="21" spans="2:32" x14ac:dyDescent="0.25">
      <c r="B21" s="35" t="s">
        <v>136</v>
      </c>
      <c r="D21" s="4"/>
      <c r="E21" s="4"/>
      <c r="F21" s="4"/>
      <c r="G21" s="4"/>
      <c r="H21" s="4"/>
      <c r="I21" s="4"/>
      <c r="J21" s="4"/>
      <c r="K21" s="4"/>
      <c r="L21" s="4"/>
      <c r="M21" s="4"/>
      <c r="N21" s="4"/>
      <c r="O21" s="41"/>
      <c r="P21" s="4"/>
      <c r="Q21" s="4"/>
      <c r="R21" s="4"/>
      <c r="S21" s="4"/>
      <c r="T21" s="4"/>
      <c r="V21" s="4">
        <v>196.77167697636099</v>
      </c>
      <c r="W21" s="4">
        <v>195.71940000000001</v>
      </c>
      <c r="X21" s="4">
        <v>318.2</v>
      </c>
      <c r="Y21" s="4">
        <v>191.7</v>
      </c>
      <c r="Z21" s="82">
        <v>902.39107697636109</v>
      </c>
      <c r="AB21" s="82">
        <v>204</v>
      </c>
      <c r="AC21" s="82">
        <v>210</v>
      </c>
      <c r="AD21" s="82">
        <v>337</v>
      </c>
      <c r="AE21" s="4"/>
      <c r="AF21" s="4"/>
    </row>
    <row r="22" spans="2:32" x14ac:dyDescent="0.25">
      <c r="B22" s="6" t="s">
        <v>125</v>
      </c>
      <c r="D22" s="7"/>
      <c r="E22" s="7"/>
      <c r="F22" s="7"/>
      <c r="G22" s="7"/>
      <c r="H22" s="7"/>
      <c r="I22" s="4"/>
      <c r="J22" s="7"/>
      <c r="K22" s="7"/>
      <c r="L22" s="7"/>
      <c r="M22" s="7"/>
      <c r="N22" s="7"/>
      <c r="O22" s="41"/>
      <c r="P22" s="7"/>
      <c r="Q22" s="7"/>
      <c r="R22" s="7"/>
      <c r="S22" s="7"/>
      <c r="T22" s="7"/>
      <c r="V22" s="7"/>
      <c r="W22" s="7"/>
      <c r="X22" s="7"/>
      <c r="Y22" s="7"/>
      <c r="Z22" s="138"/>
      <c r="AB22" s="138"/>
      <c r="AC22" s="7"/>
      <c r="AD22" s="138"/>
      <c r="AE22" s="7"/>
      <c r="AF22" s="7"/>
    </row>
    <row r="23" spans="2:32" x14ac:dyDescent="0.25">
      <c r="B23" s="8" t="s">
        <v>130</v>
      </c>
      <c r="D23" s="4"/>
      <c r="E23" s="4"/>
      <c r="F23" s="4"/>
      <c r="G23" s="4"/>
      <c r="H23" s="4"/>
      <c r="J23" s="4"/>
      <c r="K23" s="4"/>
      <c r="L23" s="4"/>
      <c r="M23" s="4"/>
      <c r="N23" s="4"/>
      <c r="O23" s="41"/>
      <c r="P23" s="4"/>
      <c r="Q23" s="4"/>
      <c r="R23" s="4"/>
      <c r="S23" s="4"/>
      <c r="T23" s="4"/>
      <c r="V23" s="4">
        <v>691.28017680976495</v>
      </c>
      <c r="W23" s="4">
        <v>658.71669999999995</v>
      </c>
      <c r="X23" s="4">
        <v>983.3</v>
      </c>
      <c r="Y23" s="4">
        <v>660.2</v>
      </c>
      <c r="Z23" s="82">
        <v>2993.4968768097651</v>
      </c>
      <c r="AB23" s="82">
        <f>SUM(AB20:AB22)</f>
        <v>714</v>
      </c>
      <c r="AC23" s="82">
        <f>SUM(AC20:AC22)</f>
        <v>702</v>
      </c>
      <c r="AD23" s="82">
        <f>SUM(AD20:AD22)</f>
        <v>1049</v>
      </c>
      <c r="AE23" s="4"/>
      <c r="AF23" s="4"/>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131</v>
      </c>
      <c r="Y25" s="133" t="s">
        <v>116</v>
      </c>
      <c r="AE25" s="133"/>
    </row>
    <row r="27" spans="2:32" ht="24.75" x14ac:dyDescent="0.25">
      <c r="B27" s="106" t="s">
        <v>133</v>
      </c>
    </row>
    <row r="28" spans="2:32" x14ac:dyDescent="0.25">
      <c r="V28" s="177"/>
      <c r="W28" s="41"/>
      <c r="AC28" s="41"/>
      <c r="AE28" s="178"/>
    </row>
    <row r="30" spans="2:32" x14ac:dyDescent="0.25">
      <c r="AE30" s="178"/>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34A-7563-4648-972B-BFC8BDDCD99A}">
  <dimension ref="A1:AM83"/>
  <sheetViews>
    <sheetView showGridLines="0" zoomScaleNormal="100" workbookViewId="0">
      <pane xSplit="3" ySplit="4" topLeftCell="H76" activePane="bottomRight" state="frozen"/>
      <selection pane="topRight" activeCell="D1" sqref="D1"/>
      <selection pane="bottomLeft" activeCell="A5" sqref="A5"/>
      <selection pane="bottomRight" activeCell="B80" sqref="B80"/>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5" width="9.140625" style="2" customWidth="1" outlineLevel="1"/>
    <col min="26" max="26" width="9.140625" style="2" customWidth="1"/>
    <col min="27" max="27" width="4" style="2" customWidth="1"/>
    <col min="28" max="31" width="9.140625" style="2" customWidth="1" outlineLevel="1"/>
    <col min="32" max="33" width="9.140625" style="2" customWidth="1"/>
    <col min="34" max="39" width="0" style="2" hidden="1" customWidth="1"/>
    <col min="40" max="16384" width="9.140625" style="2" hidden="1"/>
  </cols>
  <sheetData>
    <row r="1" spans="2:33" ht="99.75" customHeight="1" x14ac:dyDescent="0.5">
      <c r="B1" s="93" t="s">
        <v>159</v>
      </c>
    </row>
    <row r="2" spans="2:33" s="33" customFormat="1" ht="15.75" x14ac:dyDescent="0.25">
      <c r="B2" s="33" t="s">
        <v>123</v>
      </c>
      <c r="D2" s="34" t="s">
        <v>5</v>
      </c>
      <c r="E2" s="34" t="s">
        <v>5</v>
      </c>
      <c r="F2" s="34" t="s">
        <v>5</v>
      </c>
      <c r="G2" s="34" t="s">
        <v>5</v>
      </c>
      <c r="H2" s="34" t="s">
        <v>5</v>
      </c>
      <c r="I2" s="81"/>
      <c r="J2" s="34" t="s">
        <v>86</v>
      </c>
      <c r="K2" s="34" t="s">
        <v>86</v>
      </c>
      <c r="L2" s="33" t="str">
        <f t="shared" ref="L2:N2" si="0">K2</f>
        <v>2021/22</v>
      </c>
      <c r="M2" s="33" t="str">
        <f t="shared" si="0"/>
        <v>2021/22</v>
      </c>
      <c r="N2" s="33" t="str">
        <f t="shared" si="0"/>
        <v>2021/22</v>
      </c>
      <c r="O2" s="81"/>
      <c r="P2" s="34" t="s">
        <v>95</v>
      </c>
      <c r="Q2" s="34" t="s">
        <v>95</v>
      </c>
      <c r="R2" s="34" t="s">
        <v>95</v>
      </c>
      <c r="S2" s="33" t="str">
        <f t="shared" ref="S2" si="1">R2</f>
        <v>2022/23</v>
      </c>
      <c r="T2" s="33" t="str">
        <f t="shared" ref="T2" si="2">S2</f>
        <v>2022/23</v>
      </c>
      <c r="U2" s="80"/>
      <c r="V2" s="34" t="s">
        <v>104</v>
      </c>
      <c r="W2" s="34" t="s">
        <v>104</v>
      </c>
      <c r="X2" s="34" t="s">
        <v>104</v>
      </c>
      <c r="Y2" s="34" t="s">
        <v>104</v>
      </c>
      <c r="Z2" s="34" t="s">
        <v>104</v>
      </c>
      <c r="AA2" s="80"/>
      <c r="AB2" s="34" t="s">
        <v>163</v>
      </c>
      <c r="AC2" s="34" t="s">
        <v>163</v>
      </c>
      <c r="AD2" s="34" t="s">
        <v>163</v>
      </c>
      <c r="AE2" s="34" t="s">
        <v>163</v>
      </c>
      <c r="AF2" s="34" t="s">
        <v>163</v>
      </c>
      <c r="AG2" s="81"/>
    </row>
    <row r="3" spans="2:33" s="33" customFormat="1" ht="15.75" x14ac:dyDescent="0.25">
      <c r="B3" s="33" t="s">
        <v>7</v>
      </c>
      <c r="D3" s="34" t="s">
        <v>1</v>
      </c>
      <c r="E3" s="34" t="s">
        <v>2</v>
      </c>
      <c r="F3" s="34" t="s">
        <v>3</v>
      </c>
      <c r="G3" s="34" t="s">
        <v>4</v>
      </c>
      <c r="H3" s="34" t="s">
        <v>0</v>
      </c>
      <c r="I3" s="81"/>
      <c r="J3" s="34" t="s">
        <v>1</v>
      </c>
      <c r="K3" s="34" t="s">
        <v>2</v>
      </c>
      <c r="L3" s="34" t="s">
        <v>3</v>
      </c>
      <c r="M3" s="34" t="s">
        <v>4</v>
      </c>
      <c r="N3" s="34" t="s">
        <v>0</v>
      </c>
      <c r="O3" s="81"/>
      <c r="P3" s="34" t="s">
        <v>1</v>
      </c>
      <c r="Q3" s="34" t="s">
        <v>2</v>
      </c>
      <c r="R3" s="34" t="s">
        <v>3</v>
      </c>
      <c r="S3" s="34" t="s">
        <v>4</v>
      </c>
      <c r="T3" s="34" t="s">
        <v>0</v>
      </c>
      <c r="U3" s="80"/>
      <c r="V3" s="34" t="s">
        <v>1</v>
      </c>
      <c r="W3" s="34" t="s">
        <v>2</v>
      </c>
      <c r="X3" s="34" t="s">
        <v>3</v>
      </c>
      <c r="Y3" s="34" t="s">
        <v>4</v>
      </c>
      <c r="Z3" s="34" t="s">
        <v>0</v>
      </c>
      <c r="AA3" s="80"/>
      <c r="AB3" s="34" t="s">
        <v>1</v>
      </c>
      <c r="AC3" s="34" t="s">
        <v>2</v>
      </c>
      <c r="AD3" s="34" t="s">
        <v>3</v>
      </c>
      <c r="AE3" s="34" t="s">
        <v>4</v>
      </c>
      <c r="AF3" s="34" t="s">
        <v>0</v>
      </c>
      <c r="AG3" s="81"/>
    </row>
    <row r="4" spans="2:33" ht="5.25" customHeight="1" x14ac:dyDescent="0.25">
      <c r="D4" s="15"/>
      <c r="E4" s="15"/>
      <c r="F4" s="15"/>
      <c r="G4" s="15"/>
      <c r="H4" s="15"/>
      <c r="J4" s="15"/>
      <c r="K4" s="15"/>
      <c r="L4" s="15"/>
      <c r="M4" s="15"/>
      <c r="N4" s="15"/>
      <c r="S4" s="15"/>
      <c r="T4" s="15"/>
    </row>
    <row r="5" spans="2:33" x14ac:dyDescent="0.25">
      <c r="B5" s="8" t="s">
        <v>79</v>
      </c>
      <c r="K5" s="1"/>
      <c r="L5" s="1"/>
      <c r="M5" s="1"/>
      <c r="N5" s="1"/>
      <c r="S5" s="1"/>
      <c r="T5" s="1"/>
    </row>
    <row r="6" spans="2:33" ht="5.25" customHeight="1" x14ac:dyDescent="0.25">
      <c r="B6" s="8"/>
      <c r="D6" s="10"/>
      <c r="E6" s="10"/>
      <c r="F6" s="10"/>
      <c r="G6" s="10"/>
      <c r="H6" s="10"/>
      <c r="J6" s="10"/>
      <c r="K6" s="10"/>
      <c r="L6" s="10"/>
      <c r="M6" s="10"/>
      <c r="N6" s="10"/>
      <c r="S6" s="10"/>
      <c r="T6" s="10"/>
    </row>
    <row r="7" spans="2:33" x14ac:dyDescent="0.25">
      <c r="B7" s="8" t="s">
        <v>82</v>
      </c>
      <c r="D7" s="17"/>
      <c r="E7" s="18"/>
      <c r="F7" s="4"/>
      <c r="J7" s="17"/>
      <c r="K7" s="17"/>
      <c r="L7" s="17"/>
      <c r="M7" s="17"/>
      <c r="N7" s="17"/>
      <c r="R7" s="12"/>
      <c r="S7" s="17"/>
      <c r="T7" s="17"/>
    </row>
    <row r="8" spans="2:33" x14ac:dyDescent="0.25">
      <c r="B8" s="1" t="s">
        <v>22</v>
      </c>
      <c r="D8" s="12">
        <v>3930.6</v>
      </c>
      <c r="E8" s="12">
        <v>3930.6</v>
      </c>
      <c r="F8" s="12">
        <v>3930.6</v>
      </c>
      <c r="G8" s="12">
        <v>3930.6</v>
      </c>
      <c r="H8" s="12">
        <v>3930.6</v>
      </c>
      <c r="J8" s="12">
        <v>3990.2</v>
      </c>
      <c r="K8" s="12">
        <v>3990.2</v>
      </c>
      <c r="L8" s="12">
        <v>3993.7</v>
      </c>
      <c r="M8" s="12">
        <v>3993.6</v>
      </c>
      <c r="N8" s="12">
        <v>3993.6</v>
      </c>
      <c r="P8" s="12">
        <v>3993.6</v>
      </c>
      <c r="Q8" s="12">
        <v>3999.4</v>
      </c>
      <c r="R8" s="12">
        <v>3999.4</v>
      </c>
      <c r="S8" s="12">
        <v>3999.4</v>
      </c>
      <c r="T8" s="12">
        <v>3999.4</v>
      </c>
      <c r="V8" s="12">
        <v>3999.4</v>
      </c>
      <c r="W8" s="12">
        <v>4093.9</v>
      </c>
      <c r="X8" s="12">
        <v>4103.5</v>
      </c>
      <c r="Y8" s="12">
        <v>4096</v>
      </c>
      <c r="Z8" s="113">
        <v>4096</v>
      </c>
      <c r="AB8" s="113">
        <v>4097</v>
      </c>
      <c r="AC8" s="113">
        <v>4098</v>
      </c>
      <c r="AD8" s="113">
        <v>4096</v>
      </c>
      <c r="AE8" s="12"/>
      <c r="AF8" s="12"/>
    </row>
    <row r="9" spans="2:33" x14ac:dyDescent="0.25">
      <c r="B9" s="1" t="s">
        <v>23</v>
      </c>
      <c r="D9" s="12">
        <v>206.3</v>
      </c>
      <c r="E9" s="12">
        <v>185.4</v>
      </c>
      <c r="F9" s="12">
        <v>164.5</v>
      </c>
      <c r="G9" s="12">
        <v>143.6</v>
      </c>
      <c r="H9" s="12">
        <v>143.6</v>
      </c>
      <c r="J9" s="12">
        <v>122.7</v>
      </c>
      <c r="K9" s="12">
        <v>101.8</v>
      </c>
      <c r="L9" s="12">
        <v>80.900000000000006</v>
      </c>
      <c r="M9" s="12">
        <v>67.8</v>
      </c>
      <c r="N9" s="12">
        <v>67.8</v>
      </c>
      <c r="P9" s="12">
        <v>65.3</v>
      </c>
      <c r="Q9" s="12">
        <v>62.9</v>
      </c>
      <c r="R9" s="12">
        <v>60.5</v>
      </c>
      <c r="S9" s="12">
        <v>58.1</v>
      </c>
      <c r="T9" s="12">
        <v>58.1</v>
      </c>
      <c r="V9" s="12">
        <v>55.7</v>
      </c>
      <c r="W9" s="12">
        <v>188.7</v>
      </c>
      <c r="X9" s="12">
        <v>186.3</v>
      </c>
      <c r="Y9" s="12">
        <v>184</v>
      </c>
      <c r="Z9" s="113">
        <v>184</v>
      </c>
      <c r="AB9" s="113">
        <v>183</v>
      </c>
      <c r="AC9" s="113">
        <v>182</v>
      </c>
      <c r="AD9" s="113">
        <v>177</v>
      </c>
      <c r="AE9" s="12"/>
      <c r="AF9" s="12"/>
    </row>
    <row r="10" spans="2:33" x14ac:dyDescent="0.25">
      <c r="B10" s="1" t="s">
        <v>170</v>
      </c>
      <c r="D10" s="12"/>
      <c r="E10" s="12"/>
      <c r="F10" s="12"/>
      <c r="G10" s="12"/>
      <c r="H10" s="12"/>
      <c r="J10" s="12"/>
      <c r="K10" s="12"/>
      <c r="L10" s="12"/>
      <c r="M10" s="12"/>
      <c r="N10" s="12"/>
      <c r="P10" s="12"/>
      <c r="Q10" s="12"/>
      <c r="R10" s="12"/>
      <c r="S10" s="12"/>
      <c r="T10" s="12"/>
      <c r="V10" s="12"/>
      <c r="W10" s="12"/>
      <c r="X10" s="12"/>
      <c r="Y10" s="12"/>
      <c r="Z10" s="113">
        <v>258</v>
      </c>
      <c r="AB10" s="113">
        <v>261</v>
      </c>
      <c r="AC10" s="113">
        <v>251</v>
      </c>
      <c r="AD10" s="113">
        <v>212</v>
      </c>
      <c r="AE10" s="12"/>
      <c r="AF10" s="12"/>
    </row>
    <row r="11" spans="2:33" x14ac:dyDescent="0.25">
      <c r="B11" s="6" t="s">
        <v>24</v>
      </c>
      <c r="D11" s="19">
        <v>100.2</v>
      </c>
      <c r="E11" s="19">
        <v>104.2</v>
      </c>
      <c r="F11" s="19">
        <v>114.8</v>
      </c>
      <c r="G11" s="19">
        <v>130.30000000000001</v>
      </c>
      <c r="H11" s="19">
        <v>130.30000000000001</v>
      </c>
      <c r="J11" s="19">
        <v>171.2</v>
      </c>
      <c r="K11" s="19">
        <v>183</v>
      </c>
      <c r="L11" s="19">
        <v>185.1</v>
      </c>
      <c r="M11" s="19">
        <v>186.8</v>
      </c>
      <c r="N11" s="19">
        <v>186.8</v>
      </c>
      <c r="P11" s="19">
        <v>191.7</v>
      </c>
      <c r="Q11" s="19">
        <v>203.6</v>
      </c>
      <c r="R11" s="19">
        <v>215.3</v>
      </c>
      <c r="S11" s="19">
        <v>235.8</v>
      </c>
      <c r="T11" s="19">
        <v>235.8</v>
      </c>
      <c r="V11" s="19">
        <v>237.5</v>
      </c>
      <c r="W11" s="19">
        <v>403.3</v>
      </c>
      <c r="X11" s="19">
        <v>399.9</v>
      </c>
      <c r="Y11" s="19">
        <v>390</v>
      </c>
      <c r="Z11" s="148">
        <v>132</v>
      </c>
      <c r="AB11" s="148">
        <v>112</v>
      </c>
      <c r="AC11" s="148">
        <v>138</v>
      </c>
      <c r="AD11" s="148">
        <v>194</v>
      </c>
      <c r="AE11" s="19"/>
      <c r="AF11" s="19"/>
    </row>
    <row r="12" spans="2:33" x14ac:dyDescent="0.25">
      <c r="B12" s="8" t="s">
        <v>25</v>
      </c>
      <c r="D12" s="12">
        <v>4237.0999999999995</v>
      </c>
      <c r="E12" s="12">
        <v>4220.2</v>
      </c>
      <c r="F12" s="12">
        <v>4209.8999999999996</v>
      </c>
      <c r="G12" s="12">
        <v>4204.5</v>
      </c>
      <c r="H12" s="12">
        <v>4204.5</v>
      </c>
      <c r="J12" s="12">
        <v>4284.0999999999995</v>
      </c>
      <c r="K12" s="12">
        <v>4275</v>
      </c>
      <c r="L12" s="12">
        <v>4259.7</v>
      </c>
      <c r="M12" s="12">
        <v>4248.2</v>
      </c>
      <c r="N12" s="12">
        <v>4248.2</v>
      </c>
      <c r="P12" s="12">
        <v>4250.6000000000004</v>
      </c>
      <c r="Q12" s="12">
        <v>4265.8999999999996</v>
      </c>
      <c r="R12" s="12">
        <v>4275.2</v>
      </c>
      <c r="S12" s="12">
        <v>4293.3</v>
      </c>
      <c r="T12" s="12">
        <v>4293.3</v>
      </c>
      <c r="V12" s="12">
        <v>4292.6000000000004</v>
      </c>
      <c r="W12" s="12">
        <v>4685.9000000000005</v>
      </c>
      <c r="X12" s="12">
        <v>4689.7</v>
      </c>
      <c r="Y12" s="12">
        <v>4670</v>
      </c>
      <c r="Z12" s="113">
        <v>4670</v>
      </c>
      <c r="AB12" s="113">
        <f>SUM(AB8:AB11)</f>
        <v>4653</v>
      </c>
      <c r="AC12" s="113">
        <f>SUM(AC8:AC11)</f>
        <v>4669</v>
      </c>
      <c r="AD12" s="113">
        <f>SUM(AD8:AD11)</f>
        <v>4679</v>
      </c>
      <c r="AE12" s="12"/>
      <c r="AF12" s="12"/>
    </row>
    <row r="13" spans="2:33" x14ac:dyDescent="0.25">
      <c r="D13" s="4"/>
      <c r="E13" s="4"/>
      <c r="F13" s="4"/>
      <c r="G13" s="4"/>
      <c r="H13" s="4"/>
      <c r="J13" s="37"/>
      <c r="K13" s="37"/>
      <c r="L13" s="37"/>
      <c r="M13" s="37"/>
      <c r="N13" s="37"/>
      <c r="P13" s="37"/>
      <c r="Q13" s="37"/>
      <c r="R13" s="37"/>
      <c r="S13" s="37"/>
      <c r="T13" s="37"/>
      <c r="V13" s="37"/>
      <c r="W13" s="37"/>
      <c r="X13" s="37"/>
      <c r="Y13" s="37"/>
      <c r="Z13" s="137"/>
      <c r="AB13" s="137"/>
      <c r="AC13" s="37"/>
      <c r="AD13" s="37"/>
      <c r="AE13" s="37"/>
      <c r="AF13" s="37"/>
    </row>
    <row r="14" spans="2:33" x14ac:dyDescent="0.25">
      <c r="B14" s="8" t="s">
        <v>96</v>
      </c>
      <c r="D14" s="4"/>
      <c r="E14" s="4"/>
      <c r="F14" s="4"/>
      <c r="G14" s="4"/>
      <c r="H14" s="4"/>
      <c r="J14" s="37"/>
      <c r="K14" s="37"/>
      <c r="L14" s="37"/>
      <c r="M14" s="37"/>
      <c r="N14" s="37"/>
      <c r="P14" s="37"/>
      <c r="Q14" s="37"/>
      <c r="R14" s="37"/>
      <c r="S14" s="37"/>
      <c r="T14" s="37"/>
      <c r="U14" s="60"/>
      <c r="V14" s="37"/>
      <c r="W14" s="37"/>
      <c r="X14" s="37"/>
      <c r="Y14" s="37"/>
      <c r="Z14" s="137"/>
      <c r="AA14" s="60"/>
      <c r="AB14" s="137"/>
      <c r="AC14" s="37"/>
      <c r="AD14" s="37"/>
      <c r="AE14" s="37"/>
      <c r="AF14" s="37"/>
    </row>
    <row r="15" spans="2:33" x14ac:dyDescent="0.25">
      <c r="B15" s="1" t="s">
        <v>97</v>
      </c>
      <c r="D15" s="12">
        <v>735</v>
      </c>
      <c r="E15" s="12">
        <v>690.6</v>
      </c>
      <c r="F15" s="12">
        <v>646.4</v>
      </c>
      <c r="G15" s="12">
        <v>651.79999999999995</v>
      </c>
      <c r="H15" s="12">
        <v>651.79999999999995</v>
      </c>
      <c r="J15" s="12">
        <v>608.29999999999995</v>
      </c>
      <c r="K15" s="12">
        <v>570.1</v>
      </c>
      <c r="L15" s="12">
        <v>545.5</v>
      </c>
      <c r="M15" s="12">
        <v>500.2</v>
      </c>
      <c r="N15" s="12">
        <v>500.2</v>
      </c>
      <c r="P15" s="12">
        <v>460.4</v>
      </c>
      <c r="Q15" s="12">
        <v>417.1</v>
      </c>
      <c r="R15" s="12">
        <v>396.7</v>
      </c>
      <c r="S15" s="12">
        <v>622.29999999999995</v>
      </c>
      <c r="T15" s="12">
        <v>622.29999999999995</v>
      </c>
      <c r="V15" s="12">
        <v>599.79999999999995</v>
      </c>
      <c r="W15" s="12">
        <v>1190.0999999999999</v>
      </c>
      <c r="X15" s="12">
        <v>1115.7</v>
      </c>
      <c r="Y15" s="12">
        <v>1157</v>
      </c>
      <c r="Z15" s="113">
        <v>1157</v>
      </c>
      <c r="AB15" s="113">
        <v>1101</v>
      </c>
      <c r="AC15" s="113">
        <v>1062</v>
      </c>
      <c r="AD15" s="113">
        <v>1012</v>
      </c>
      <c r="AE15" s="12"/>
      <c r="AF15" s="12"/>
    </row>
    <row r="16" spans="2:33" x14ac:dyDescent="0.25">
      <c r="B16" s="1" t="s">
        <v>26</v>
      </c>
      <c r="D16" s="12">
        <v>97.2</v>
      </c>
      <c r="E16" s="12">
        <v>91.5</v>
      </c>
      <c r="F16" s="12">
        <v>91.5</v>
      </c>
      <c r="G16" s="12">
        <v>90.8</v>
      </c>
      <c r="H16" s="12">
        <v>90.8</v>
      </c>
      <c r="J16" s="12">
        <v>90.1</v>
      </c>
      <c r="K16" s="12">
        <v>91.4</v>
      </c>
      <c r="L16" s="12">
        <v>95.8</v>
      </c>
      <c r="M16" s="12">
        <v>96.199999999999989</v>
      </c>
      <c r="N16" s="12">
        <v>96.199999999999989</v>
      </c>
      <c r="P16" s="12">
        <v>93.4</v>
      </c>
      <c r="Q16" s="12">
        <v>133.69999999999999</v>
      </c>
      <c r="R16" s="12">
        <v>133.4</v>
      </c>
      <c r="S16" s="12">
        <v>147.19999999999999</v>
      </c>
      <c r="T16" s="12">
        <v>147.19999999999999</v>
      </c>
      <c r="V16" s="12">
        <v>150</v>
      </c>
      <c r="W16" s="12">
        <v>300.10000000000002</v>
      </c>
      <c r="X16" s="12">
        <v>379.6</v>
      </c>
      <c r="Y16" s="12">
        <v>278</v>
      </c>
      <c r="Z16" s="113">
        <v>108</v>
      </c>
      <c r="AB16" s="113">
        <f>107</f>
        <v>107</v>
      </c>
      <c r="AC16" s="113">
        <v>104</v>
      </c>
      <c r="AD16" s="113">
        <v>107</v>
      </c>
      <c r="AE16" s="12"/>
      <c r="AF16" s="12"/>
    </row>
    <row r="17" spans="2:32" x14ac:dyDescent="0.25">
      <c r="B17" s="1" t="s">
        <v>113</v>
      </c>
      <c r="D17" s="12">
        <v>116.5</v>
      </c>
      <c r="E17" s="12">
        <v>115.3</v>
      </c>
      <c r="F17" s="12">
        <v>111.5</v>
      </c>
      <c r="G17" s="12">
        <v>103.2</v>
      </c>
      <c r="H17" s="12">
        <v>103.2</v>
      </c>
      <c r="J17" s="12">
        <v>100.2</v>
      </c>
      <c r="K17" s="12">
        <v>94</v>
      </c>
      <c r="L17" s="12">
        <v>91.3</v>
      </c>
      <c r="M17" s="12">
        <v>86.7</v>
      </c>
      <c r="N17" s="12">
        <v>86.7</v>
      </c>
      <c r="P17" s="12">
        <v>89.8</v>
      </c>
      <c r="Q17" s="12">
        <v>81.8</v>
      </c>
      <c r="R17" s="12">
        <v>78.099999999999994</v>
      </c>
      <c r="S17" s="12">
        <v>65.2</v>
      </c>
      <c r="T17" s="12">
        <v>65.2</v>
      </c>
      <c r="U17" s="41"/>
      <c r="V17" s="12">
        <v>61.9</v>
      </c>
      <c r="W17" s="12">
        <v>79.3</v>
      </c>
      <c r="X17" s="12">
        <v>82.1</v>
      </c>
      <c r="Y17" s="12">
        <v>89</v>
      </c>
      <c r="Z17" s="113">
        <v>89</v>
      </c>
      <c r="AA17" s="41"/>
      <c r="AB17" s="113">
        <v>133</v>
      </c>
      <c r="AC17" s="113">
        <v>90</v>
      </c>
      <c r="AD17" s="113">
        <v>75</v>
      </c>
      <c r="AE17" s="12"/>
      <c r="AF17" s="12"/>
    </row>
    <row r="18" spans="2:32" x14ac:dyDescent="0.25">
      <c r="B18" s="1" t="s">
        <v>27</v>
      </c>
      <c r="D18" s="12">
        <v>63.1</v>
      </c>
      <c r="E18" s="12">
        <v>60.1</v>
      </c>
      <c r="F18" s="12">
        <v>57.7</v>
      </c>
      <c r="G18" s="12">
        <v>51.5</v>
      </c>
      <c r="H18" s="12">
        <v>51.5</v>
      </c>
      <c r="J18" s="12">
        <v>46.8</v>
      </c>
      <c r="K18" s="12">
        <v>42.6</v>
      </c>
      <c r="L18" s="12">
        <v>40.700000000000003</v>
      </c>
      <c r="M18" s="12">
        <v>40.299999999999997</v>
      </c>
      <c r="N18" s="12">
        <v>40.299999999999997</v>
      </c>
      <c r="P18" s="12">
        <v>37.5</v>
      </c>
      <c r="Q18" s="12">
        <v>35.299999999999997</v>
      </c>
      <c r="R18" s="12">
        <v>32</v>
      </c>
      <c r="S18" s="12">
        <v>27.3</v>
      </c>
      <c r="T18" s="12">
        <v>27.3</v>
      </c>
      <c r="U18" s="41"/>
      <c r="V18" s="12">
        <v>28</v>
      </c>
      <c r="W18" s="12">
        <v>69.900000000000006</v>
      </c>
      <c r="X18" s="12">
        <v>71.5</v>
      </c>
      <c r="Y18" s="12">
        <v>208</v>
      </c>
      <c r="Z18" s="113">
        <v>208</v>
      </c>
      <c r="AA18" s="41"/>
      <c r="AB18" s="113">
        <v>212</v>
      </c>
      <c r="AC18" s="113">
        <v>205</v>
      </c>
      <c r="AD18" s="113">
        <v>202</v>
      </c>
      <c r="AE18" s="12"/>
      <c r="AF18" s="12"/>
    </row>
    <row r="19" spans="2:32" x14ac:dyDescent="0.25">
      <c r="B19" s="6" t="s">
        <v>171</v>
      </c>
      <c r="C19" s="52"/>
      <c r="D19" s="19"/>
      <c r="E19" s="19"/>
      <c r="F19" s="19"/>
      <c r="G19" s="19"/>
      <c r="H19" s="19"/>
      <c r="I19" s="52"/>
      <c r="J19" s="19"/>
      <c r="K19" s="19"/>
      <c r="L19" s="19"/>
      <c r="M19" s="19"/>
      <c r="N19" s="19"/>
      <c r="O19" s="52"/>
      <c r="P19" s="19"/>
      <c r="Q19" s="19"/>
      <c r="R19" s="19"/>
      <c r="S19" s="19"/>
      <c r="T19" s="19"/>
      <c r="V19" s="19"/>
      <c r="W19" s="19"/>
      <c r="X19" s="19"/>
      <c r="Y19" s="19"/>
      <c r="Z19" s="148">
        <v>170</v>
      </c>
      <c r="AB19" s="148">
        <v>264</v>
      </c>
      <c r="AC19" s="148">
        <v>384</v>
      </c>
      <c r="AD19" s="148">
        <v>511</v>
      </c>
      <c r="AE19" s="19"/>
      <c r="AF19" s="19"/>
    </row>
    <row r="20" spans="2:32" x14ac:dyDescent="0.25">
      <c r="B20" s="8" t="s">
        <v>28</v>
      </c>
      <c r="D20" s="12">
        <v>1011.8000000000001</v>
      </c>
      <c r="E20" s="12">
        <v>957.5</v>
      </c>
      <c r="F20" s="12">
        <v>907.1</v>
      </c>
      <c r="G20" s="12">
        <v>897.3</v>
      </c>
      <c r="H20" s="12">
        <v>897.3</v>
      </c>
      <c r="J20" s="12">
        <v>845.4</v>
      </c>
      <c r="K20" s="12">
        <v>798.10000000000014</v>
      </c>
      <c r="L20" s="12">
        <v>773.3</v>
      </c>
      <c r="M20" s="12">
        <v>723.4</v>
      </c>
      <c r="N20" s="12">
        <v>723.4</v>
      </c>
      <c r="P20" s="12">
        <v>681.1</v>
      </c>
      <c r="Q20" s="12">
        <v>667.9</v>
      </c>
      <c r="R20" s="12">
        <v>640.20000000000005</v>
      </c>
      <c r="S20" s="12">
        <v>862</v>
      </c>
      <c r="T20" s="12">
        <v>862</v>
      </c>
      <c r="V20" s="12">
        <v>839.69999999999993</v>
      </c>
      <c r="W20" s="12">
        <v>1639.4</v>
      </c>
      <c r="X20" s="12">
        <v>1648.9</v>
      </c>
      <c r="Y20" s="12">
        <v>1732</v>
      </c>
      <c r="Z20" s="113">
        <v>1732</v>
      </c>
      <c r="AB20" s="113">
        <f>SUM(AB15:AB19)</f>
        <v>1817</v>
      </c>
      <c r="AC20" s="113">
        <f>SUM(AC15:AC19)</f>
        <v>1845</v>
      </c>
      <c r="AD20" s="113">
        <f>SUM(AD15:AD19)</f>
        <v>1907</v>
      </c>
      <c r="AE20" s="12"/>
      <c r="AF20" s="12"/>
    </row>
    <row r="21" spans="2:32" x14ac:dyDescent="0.25">
      <c r="D21" s="4"/>
      <c r="E21" s="4"/>
      <c r="F21" s="4"/>
      <c r="G21" s="4"/>
      <c r="H21" s="4"/>
      <c r="J21" s="37"/>
      <c r="K21" s="37"/>
      <c r="L21" s="37"/>
      <c r="M21" s="37"/>
      <c r="N21" s="37"/>
      <c r="P21" s="37"/>
      <c r="Q21" s="37"/>
      <c r="R21" s="37"/>
      <c r="S21" s="37"/>
      <c r="T21" s="37"/>
      <c r="V21" s="37"/>
      <c r="W21" s="37"/>
      <c r="X21" s="37"/>
      <c r="Y21" s="37"/>
      <c r="Z21" s="137"/>
      <c r="AB21" s="137"/>
      <c r="AC21" s="37"/>
      <c r="AD21" s="37"/>
      <c r="AE21" s="37"/>
      <c r="AF21" s="37"/>
    </row>
    <row r="22" spans="2:32" x14ac:dyDescent="0.25">
      <c r="B22" s="8" t="s">
        <v>82</v>
      </c>
      <c r="D22" s="4"/>
      <c r="E22" s="4"/>
      <c r="F22" s="4"/>
      <c r="G22" s="4"/>
      <c r="H22" s="4"/>
      <c r="J22" s="37"/>
      <c r="K22" s="37"/>
      <c r="L22" s="37"/>
      <c r="M22" s="37"/>
      <c r="N22" s="37"/>
      <c r="P22" s="37"/>
      <c r="Q22" s="37"/>
      <c r="R22" s="37"/>
      <c r="S22" s="37"/>
      <c r="T22" s="37"/>
      <c r="V22" s="37"/>
      <c r="W22" s="37"/>
      <c r="X22" s="37"/>
      <c r="Y22" s="37"/>
      <c r="Z22" s="137"/>
      <c r="AB22" s="137"/>
      <c r="AC22" s="37"/>
      <c r="AD22" s="37"/>
      <c r="AE22" s="37"/>
      <c r="AF22" s="37"/>
    </row>
    <row r="23" spans="2:32" x14ac:dyDescent="0.25">
      <c r="B23" s="1" t="s">
        <v>114</v>
      </c>
      <c r="D23" s="4">
        <v>12.2</v>
      </c>
      <c r="E23" s="4">
        <v>12.1</v>
      </c>
      <c r="F23" s="4">
        <v>12.3</v>
      </c>
      <c r="G23" s="4">
        <v>12.4</v>
      </c>
      <c r="H23" s="12">
        <v>12.4</v>
      </c>
      <c r="J23" s="4">
        <v>12.4</v>
      </c>
      <c r="K23" s="4">
        <v>11.8</v>
      </c>
      <c r="L23" s="4">
        <v>11.8</v>
      </c>
      <c r="M23" s="4">
        <v>7.3</v>
      </c>
      <c r="N23" s="4">
        <v>7.3</v>
      </c>
      <c r="P23" s="4">
        <v>7.5</v>
      </c>
      <c r="Q23" s="4">
        <v>1.2</v>
      </c>
      <c r="R23" s="4">
        <v>1.4</v>
      </c>
      <c r="S23" s="12">
        <v>1.4</v>
      </c>
      <c r="T23" s="12">
        <v>1.4</v>
      </c>
      <c r="V23" s="4">
        <v>0.7</v>
      </c>
      <c r="W23" s="4">
        <v>0.9</v>
      </c>
      <c r="X23" s="4">
        <v>1.1000000000000001</v>
      </c>
      <c r="Y23" s="4">
        <v>1</v>
      </c>
      <c r="Z23" s="82">
        <v>1</v>
      </c>
      <c r="AB23" s="82">
        <v>1</v>
      </c>
      <c r="AC23" s="82">
        <v>1</v>
      </c>
      <c r="AD23" s="82">
        <v>1</v>
      </c>
      <c r="AE23" s="4"/>
      <c r="AF23" s="4"/>
    </row>
    <row r="24" spans="2:32" x14ac:dyDescent="0.25">
      <c r="B24" s="1" t="s">
        <v>105</v>
      </c>
      <c r="D24" s="4"/>
      <c r="E24" s="4"/>
      <c r="F24" s="4"/>
      <c r="G24" s="4"/>
      <c r="H24" s="12"/>
      <c r="J24" s="4"/>
      <c r="K24" s="4"/>
      <c r="L24" s="4"/>
      <c r="M24" s="4"/>
      <c r="N24" s="4"/>
      <c r="P24" s="4"/>
      <c r="Q24" s="4"/>
      <c r="R24" s="4"/>
      <c r="S24" s="12"/>
      <c r="T24" s="12"/>
      <c r="V24" s="4"/>
      <c r="W24" s="4">
        <v>8.6</v>
      </c>
      <c r="X24" s="4">
        <v>8.6</v>
      </c>
      <c r="Y24" s="4">
        <v>17</v>
      </c>
      <c r="Z24" s="82">
        <v>17</v>
      </c>
      <c r="AB24" s="82">
        <v>16</v>
      </c>
      <c r="AC24" s="82">
        <v>17</v>
      </c>
      <c r="AD24" s="82">
        <v>16</v>
      </c>
      <c r="AE24" s="4"/>
      <c r="AF24" s="4"/>
    </row>
    <row r="25" spans="2:32" x14ac:dyDescent="0.25">
      <c r="B25" s="1" t="s">
        <v>30</v>
      </c>
      <c r="D25" s="12">
        <v>45.4</v>
      </c>
      <c r="E25" s="20">
        <v>45.3</v>
      </c>
      <c r="F25" s="12">
        <v>46</v>
      </c>
      <c r="G25" s="20">
        <v>44.1</v>
      </c>
      <c r="H25" s="12">
        <v>44.1</v>
      </c>
      <c r="J25" s="12">
        <v>45</v>
      </c>
      <c r="K25" s="12">
        <v>45.6</v>
      </c>
      <c r="L25" s="12">
        <v>47</v>
      </c>
      <c r="M25" s="12">
        <v>46.8</v>
      </c>
      <c r="N25" s="12">
        <v>46.8</v>
      </c>
      <c r="P25" s="12">
        <v>47</v>
      </c>
      <c r="Q25" s="12">
        <v>47.5</v>
      </c>
      <c r="R25" s="12">
        <v>45.4</v>
      </c>
      <c r="S25" s="12">
        <v>44.3</v>
      </c>
      <c r="T25" s="12">
        <v>44.3</v>
      </c>
      <c r="V25" s="12">
        <v>47.6</v>
      </c>
      <c r="W25" s="12">
        <v>47.6</v>
      </c>
      <c r="X25" s="12">
        <v>46.4</v>
      </c>
      <c r="Y25" s="12">
        <v>47</v>
      </c>
      <c r="Z25" s="113">
        <v>47</v>
      </c>
      <c r="AB25" s="113">
        <v>46</v>
      </c>
      <c r="AC25" s="113">
        <v>47</v>
      </c>
      <c r="AD25" s="113">
        <v>47</v>
      </c>
      <c r="AE25" s="12"/>
      <c r="AF25" s="12"/>
    </row>
    <row r="26" spans="2:32" x14ac:dyDescent="0.25">
      <c r="B26" s="6" t="s">
        <v>31</v>
      </c>
      <c r="D26" s="19">
        <v>0.6</v>
      </c>
      <c r="E26" s="19">
        <v>0.6</v>
      </c>
      <c r="F26" s="19">
        <v>0.6</v>
      </c>
      <c r="G26" s="19">
        <v>0.6</v>
      </c>
      <c r="H26" s="19">
        <v>0.6</v>
      </c>
      <c r="J26" s="19">
        <v>0.6</v>
      </c>
      <c r="K26" s="19">
        <v>0.6</v>
      </c>
      <c r="L26" s="19">
        <v>0.6</v>
      </c>
      <c r="M26" s="19">
        <v>0.6</v>
      </c>
      <c r="N26" s="19">
        <v>0.6</v>
      </c>
      <c r="P26" s="19">
        <v>0.6</v>
      </c>
      <c r="Q26" s="19">
        <v>0.6</v>
      </c>
      <c r="R26" s="19">
        <v>0.6</v>
      </c>
      <c r="S26" s="19">
        <v>0.7</v>
      </c>
      <c r="T26" s="19">
        <v>0.7</v>
      </c>
      <c r="V26" s="19">
        <v>0.6</v>
      </c>
      <c r="W26" s="19">
        <v>0.7</v>
      </c>
      <c r="X26" s="19">
        <v>0.8</v>
      </c>
      <c r="Y26" s="19">
        <v>1</v>
      </c>
      <c r="Z26" s="148">
        <v>1</v>
      </c>
      <c r="AB26" s="148">
        <v>1</v>
      </c>
      <c r="AC26" s="148">
        <v>0</v>
      </c>
      <c r="AD26" s="148">
        <v>1</v>
      </c>
      <c r="AE26" s="19"/>
      <c r="AF26" s="19"/>
    </row>
    <row r="27" spans="2:32" x14ac:dyDescent="0.25">
      <c r="B27" s="8" t="s">
        <v>32</v>
      </c>
      <c r="D27" s="12">
        <v>58.199999999999996</v>
      </c>
      <c r="E27" s="12">
        <v>58</v>
      </c>
      <c r="F27" s="12">
        <v>58.9</v>
      </c>
      <c r="G27" s="12">
        <v>57.1</v>
      </c>
      <c r="H27" s="12">
        <v>57.1</v>
      </c>
      <c r="J27" s="12">
        <v>58</v>
      </c>
      <c r="K27" s="12">
        <v>58.000000000000007</v>
      </c>
      <c r="L27" s="12">
        <v>59.4</v>
      </c>
      <c r="M27" s="12">
        <v>54.7</v>
      </c>
      <c r="N27" s="12">
        <v>54.7</v>
      </c>
      <c r="P27" s="12">
        <v>55.1</v>
      </c>
      <c r="Q27" s="12">
        <v>49.3</v>
      </c>
      <c r="R27" s="12">
        <v>47.4</v>
      </c>
      <c r="S27" s="12">
        <v>46.4</v>
      </c>
      <c r="T27" s="12">
        <v>46.4</v>
      </c>
      <c r="V27" s="12">
        <v>48.900000000000006</v>
      </c>
      <c r="W27" s="12">
        <v>57.800000000000004</v>
      </c>
      <c r="X27" s="12">
        <v>56.899999999999991</v>
      </c>
      <c r="Y27" s="12">
        <v>66</v>
      </c>
      <c r="Z27" s="113">
        <v>66</v>
      </c>
      <c r="AB27" s="113">
        <f>SUM(AB23:AB26)</f>
        <v>64</v>
      </c>
      <c r="AC27" s="113">
        <f>SUM(AC23:AC26)</f>
        <v>65</v>
      </c>
      <c r="AD27" s="113">
        <f>SUM(AD23:AD26)</f>
        <v>65</v>
      </c>
      <c r="AE27" s="12"/>
      <c r="AF27" s="12"/>
    </row>
    <row r="28" spans="2:32" x14ac:dyDescent="0.25">
      <c r="B28" s="8" t="s">
        <v>33</v>
      </c>
      <c r="D28" s="12">
        <v>5307.0999999999995</v>
      </c>
      <c r="E28" s="12">
        <v>5235.7</v>
      </c>
      <c r="F28" s="12">
        <v>5175.8999999999996</v>
      </c>
      <c r="G28" s="12">
        <v>5158.9000000000005</v>
      </c>
      <c r="H28" s="12">
        <v>5158.9000000000005</v>
      </c>
      <c r="J28" s="12">
        <v>5187.4999999999991</v>
      </c>
      <c r="K28" s="12">
        <v>5131.1000000000004</v>
      </c>
      <c r="L28" s="12">
        <v>5092.3999999999996</v>
      </c>
      <c r="M28" s="12">
        <v>5026.3</v>
      </c>
      <c r="N28" s="12">
        <v>5026.3</v>
      </c>
      <c r="P28" s="12">
        <v>4986.8</v>
      </c>
      <c r="Q28" s="12">
        <v>4983.1000000000004</v>
      </c>
      <c r="R28" s="12">
        <v>4962.8</v>
      </c>
      <c r="S28" s="12">
        <v>5201.7</v>
      </c>
      <c r="T28" s="12">
        <v>5201.7</v>
      </c>
      <c r="V28" s="12">
        <v>5181.2</v>
      </c>
      <c r="W28" s="12">
        <v>6383.1000000000013</v>
      </c>
      <c r="X28" s="12">
        <v>6395.5</v>
      </c>
      <c r="Y28" s="12">
        <v>6468</v>
      </c>
      <c r="Z28" s="113">
        <v>6468</v>
      </c>
      <c r="AB28" s="113">
        <f>AB12+AB20+AB27</f>
        <v>6534</v>
      </c>
      <c r="AC28" s="113">
        <f>AC12+AC20+AC27</f>
        <v>6579</v>
      </c>
      <c r="AD28" s="113">
        <f>AD12+AD20+AD27</f>
        <v>6651</v>
      </c>
      <c r="AE28" s="12"/>
      <c r="AF28" s="12"/>
    </row>
    <row r="29" spans="2:32" x14ac:dyDescent="0.25">
      <c r="D29" s="12"/>
      <c r="E29" s="12"/>
      <c r="F29" s="12"/>
      <c r="G29" s="12"/>
      <c r="H29" s="12"/>
      <c r="J29" s="36"/>
      <c r="K29" s="36"/>
      <c r="L29" s="36"/>
      <c r="M29" s="36"/>
      <c r="N29" s="36"/>
      <c r="P29" s="36"/>
      <c r="Q29" s="36"/>
      <c r="R29" s="36"/>
      <c r="S29" s="36"/>
      <c r="T29" s="36"/>
      <c r="V29" s="36"/>
      <c r="W29" s="36"/>
      <c r="X29" s="36"/>
      <c r="Y29" s="36"/>
      <c r="Z29" s="144"/>
      <c r="AB29" s="144"/>
      <c r="AC29" s="36"/>
      <c r="AD29" s="36"/>
      <c r="AE29" s="36"/>
      <c r="AF29" s="36"/>
    </row>
    <row r="30" spans="2:32" x14ac:dyDescent="0.25">
      <c r="B30" s="8" t="s">
        <v>81</v>
      </c>
      <c r="D30" s="20"/>
      <c r="E30" s="20"/>
      <c r="F30" s="12"/>
      <c r="G30" s="20"/>
      <c r="H30" s="21"/>
      <c r="J30" s="38"/>
      <c r="K30" s="38"/>
      <c r="L30" s="38"/>
      <c r="M30" s="38"/>
      <c r="N30" s="38"/>
      <c r="P30" s="38"/>
      <c r="Q30" s="38"/>
      <c r="R30" s="38"/>
      <c r="S30" s="38"/>
      <c r="T30" s="38"/>
      <c r="V30" s="38"/>
      <c r="W30" s="38"/>
      <c r="X30" s="38"/>
      <c r="Y30" s="38"/>
      <c r="Z30" s="145"/>
      <c r="AB30" s="145"/>
      <c r="AC30" s="38"/>
      <c r="AD30" s="38"/>
      <c r="AE30" s="38"/>
      <c r="AF30" s="38"/>
    </row>
    <row r="31" spans="2:32" x14ac:dyDescent="0.25">
      <c r="B31" s="1" t="s">
        <v>34</v>
      </c>
      <c r="D31" s="12">
        <v>978</v>
      </c>
      <c r="E31" s="12">
        <v>941.9</v>
      </c>
      <c r="F31" s="12">
        <v>918.2</v>
      </c>
      <c r="G31" s="20">
        <v>866.7</v>
      </c>
      <c r="H31" s="12">
        <v>866.7</v>
      </c>
      <c r="J31" s="12">
        <v>954.2</v>
      </c>
      <c r="K31" s="12">
        <v>988.8</v>
      </c>
      <c r="L31" s="12">
        <v>958.9</v>
      </c>
      <c r="M31" s="12">
        <v>890.1</v>
      </c>
      <c r="N31" s="12">
        <v>890.1</v>
      </c>
      <c r="P31" s="12">
        <v>928.9</v>
      </c>
      <c r="Q31" s="12">
        <v>999.3</v>
      </c>
      <c r="R31" s="12">
        <v>964.4</v>
      </c>
      <c r="S31" s="12">
        <v>911.8</v>
      </c>
      <c r="T31" s="12">
        <v>911.8</v>
      </c>
      <c r="V31" s="12">
        <v>1006.2</v>
      </c>
      <c r="W31" s="12">
        <v>1755.3</v>
      </c>
      <c r="X31" s="12">
        <v>1817.5</v>
      </c>
      <c r="Y31" s="12">
        <v>1864</v>
      </c>
      <c r="Z31" s="113">
        <v>1864</v>
      </c>
      <c r="AB31" s="113">
        <v>2034</v>
      </c>
      <c r="AC31" s="113">
        <v>2396</v>
      </c>
      <c r="AD31" s="113">
        <v>2233</v>
      </c>
      <c r="AE31" s="12"/>
      <c r="AF31" s="12"/>
    </row>
    <row r="32" spans="2:32" x14ac:dyDescent="0.25">
      <c r="B32" s="1" t="s">
        <v>35</v>
      </c>
      <c r="D32" s="12">
        <v>15.5</v>
      </c>
      <c r="E32" s="12">
        <v>16.2</v>
      </c>
      <c r="F32" s="12">
        <v>19.7</v>
      </c>
      <c r="G32" s="20">
        <v>15.2</v>
      </c>
      <c r="H32" s="12">
        <v>15.2</v>
      </c>
      <c r="J32" s="12">
        <v>17.8</v>
      </c>
      <c r="K32" s="12">
        <v>19</v>
      </c>
      <c r="L32" s="12">
        <v>41.9</v>
      </c>
      <c r="M32" s="12">
        <v>26.6</v>
      </c>
      <c r="N32" s="12">
        <v>26.6</v>
      </c>
      <c r="P32" s="12">
        <v>30.9</v>
      </c>
      <c r="Q32" s="12">
        <v>33.799999999999997</v>
      </c>
      <c r="R32" s="12">
        <v>46.1</v>
      </c>
      <c r="S32" s="12">
        <v>43.7</v>
      </c>
      <c r="T32" s="12">
        <v>43.7</v>
      </c>
      <c r="V32" s="12">
        <v>64.7</v>
      </c>
      <c r="W32" s="12">
        <v>97.6</v>
      </c>
      <c r="X32" s="12">
        <v>143.19999999999999</v>
      </c>
      <c r="Y32" s="12">
        <v>76</v>
      </c>
      <c r="Z32" s="113">
        <v>76</v>
      </c>
      <c r="AB32" s="113">
        <v>100</v>
      </c>
      <c r="AC32" s="113">
        <v>83</v>
      </c>
      <c r="AD32" s="113">
        <v>128</v>
      </c>
      <c r="AE32" s="12"/>
      <c r="AF32" s="12"/>
    </row>
    <row r="33" spans="1:32" x14ac:dyDescent="0.25">
      <c r="B33" s="1" t="s">
        <v>84</v>
      </c>
      <c r="D33" s="12">
        <v>2.2999999999999998</v>
      </c>
      <c r="E33" s="12">
        <v>15.7</v>
      </c>
      <c r="F33" s="12">
        <v>4.9000000000000004</v>
      </c>
      <c r="G33" s="20">
        <v>19.399999999999999</v>
      </c>
      <c r="H33" s="12">
        <v>19.399999999999999</v>
      </c>
      <c r="J33" s="12">
        <v>0.1</v>
      </c>
      <c r="K33" s="12">
        <v>0</v>
      </c>
      <c r="L33" s="12">
        <v>24.8</v>
      </c>
      <c r="M33" s="12">
        <v>45.5</v>
      </c>
      <c r="N33" s="12">
        <v>45.5</v>
      </c>
      <c r="P33" s="12">
        <v>26.3</v>
      </c>
      <c r="Q33" s="12">
        <v>13.1</v>
      </c>
      <c r="R33" s="12">
        <v>4.7</v>
      </c>
      <c r="S33" s="12">
        <v>20.6</v>
      </c>
      <c r="T33" s="12">
        <v>20.6</v>
      </c>
      <c r="V33" s="12">
        <v>4.8</v>
      </c>
      <c r="W33" s="12">
        <v>2.4</v>
      </c>
      <c r="X33" s="12">
        <v>0</v>
      </c>
      <c r="Y33" s="12">
        <v>17</v>
      </c>
      <c r="Z33" s="113">
        <v>17</v>
      </c>
      <c r="AB33" s="113">
        <v>7</v>
      </c>
      <c r="AC33" s="113">
        <v>6</v>
      </c>
      <c r="AD33" s="113">
        <v>27</v>
      </c>
      <c r="AE33" s="12"/>
      <c r="AF33" s="12"/>
    </row>
    <row r="34" spans="1:32" x14ac:dyDescent="0.25">
      <c r="B34" s="1" t="s">
        <v>36</v>
      </c>
      <c r="D34" s="12">
        <v>83.7</v>
      </c>
      <c r="E34" s="12">
        <v>4.3</v>
      </c>
      <c r="F34" s="12">
        <v>3.7</v>
      </c>
      <c r="G34" s="20">
        <v>4.5999999999999996</v>
      </c>
      <c r="H34" s="12">
        <v>4.5999999999999996</v>
      </c>
      <c r="J34" s="12">
        <v>6.3</v>
      </c>
      <c r="K34" s="12">
        <v>5.0999999999999996</v>
      </c>
      <c r="L34" s="12">
        <v>22.6</v>
      </c>
      <c r="M34" s="12">
        <v>7.1</v>
      </c>
      <c r="N34" s="12">
        <v>7.1</v>
      </c>
      <c r="P34" s="12">
        <v>3.2</v>
      </c>
      <c r="Q34" s="12">
        <v>7.8</v>
      </c>
      <c r="R34" s="12">
        <v>10</v>
      </c>
      <c r="S34" s="12">
        <v>24.9</v>
      </c>
      <c r="T34" s="12">
        <v>24.9</v>
      </c>
      <c r="V34" s="12">
        <v>12.6</v>
      </c>
      <c r="W34" s="12">
        <v>48.7</v>
      </c>
      <c r="X34" s="12">
        <v>32.5</v>
      </c>
      <c r="Y34" s="12">
        <v>38</v>
      </c>
      <c r="Z34" s="113">
        <v>38</v>
      </c>
      <c r="AB34" s="113">
        <v>34</v>
      </c>
      <c r="AC34" s="113">
        <v>21</v>
      </c>
      <c r="AD34" s="113">
        <v>19</v>
      </c>
      <c r="AE34" s="12"/>
      <c r="AF34" s="12"/>
    </row>
    <row r="35" spans="1:32" x14ac:dyDescent="0.25">
      <c r="B35" s="1" t="s">
        <v>37</v>
      </c>
      <c r="D35" s="12">
        <v>37.4</v>
      </c>
      <c r="E35" s="12">
        <v>35.1</v>
      </c>
      <c r="F35" s="12">
        <v>34.700000000000003</v>
      </c>
      <c r="G35" s="20">
        <v>37.6</v>
      </c>
      <c r="H35" s="12">
        <v>37.6</v>
      </c>
      <c r="J35" s="12">
        <v>41.9</v>
      </c>
      <c r="K35" s="12">
        <v>34.4</v>
      </c>
      <c r="L35" s="12">
        <v>32.6</v>
      </c>
      <c r="M35" s="12">
        <v>31.5</v>
      </c>
      <c r="N35" s="12">
        <v>31.5</v>
      </c>
      <c r="P35" s="12">
        <v>32.5</v>
      </c>
      <c r="Q35" s="12">
        <v>30.9</v>
      </c>
      <c r="R35" s="12">
        <v>29.3</v>
      </c>
      <c r="S35" s="12">
        <v>40.799999999999997</v>
      </c>
      <c r="T35" s="12">
        <v>40.799999999999997</v>
      </c>
      <c r="V35" s="12">
        <v>42</v>
      </c>
      <c r="W35" s="12">
        <v>76.3</v>
      </c>
      <c r="X35" s="12">
        <v>68.599999999999994</v>
      </c>
      <c r="Y35" s="12">
        <v>74</v>
      </c>
      <c r="Z35" s="113">
        <v>74</v>
      </c>
      <c r="AB35" s="113">
        <v>80</v>
      </c>
      <c r="AC35" s="113">
        <v>97</v>
      </c>
      <c r="AD35" s="113">
        <v>93</v>
      </c>
      <c r="AE35" s="12"/>
      <c r="AF35" s="12"/>
    </row>
    <row r="36" spans="1:32" x14ac:dyDescent="0.25">
      <c r="B36" s="6" t="s">
        <v>38</v>
      </c>
      <c r="D36" s="19">
        <v>36.799999999999997</v>
      </c>
      <c r="E36" s="19">
        <v>27.1</v>
      </c>
      <c r="F36" s="19">
        <v>106.3</v>
      </c>
      <c r="G36" s="19">
        <v>40.700000000000003</v>
      </c>
      <c r="H36" s="19">
        <v>40.700000000000003</v>
      </c>
      <c r="J36" s="19">
        <v>35.700000000000003</v>
      </c>
      <c r="K36" s="19">
        <v>26.5</v>
      </c>
      <c r="L36" s="19">
        <v>43.3</v>
      </c>
      <c r="M36" s="19">
        <v>28.2</v>
      </c>
      <c r="N36" s="19">
        <v>28.2</v>
      </c>
      <c r="P36" s="19">
        <v>46.1</v>
      </c>
      <c r="Q36" s="19">
        <v>43.2</v>
      </c>
      <c r="R36" s="19">
        <v>131.69999999999999</v>
      </c>
      <c r="S36" s="19">
        <v>36.700000000000003</v>
      </c>
      <c r="T36" s="19">
        <v>36.700000000000003</v>
      </c>
      <c r="V36" s="19">
        <v>66.5</v>
      </c>
      <c r="W36" s="19">
        <v>261.5</v>
      </c>
      <c r="X36" s="19">
        <v>421.3</v>
      </c>
      <c r="Y36" s="19">
        <v>131</v>
      </c>
      <c r="Z36" s="148">
        <v>131</v>
      </c>
      <c r="AB36" s="148">
        <v>154</v>
      </c>
      <c r="AC36" s="148">
        <v>102</v>
      </c>
      <c r="AD36" s="148">
        <v>453</v>
      </c>
      <c r="AE36" s="19"/>
      <c r="AF36" s="19"/>
    </row>
    <row r="37" spans="1:32" x14ac:dyDescent="0.25">
      <c r="B37" s="8" t="s">
        <v>39</v>
      </c>
      <c r="D37" s="12">
        <v>1153.7</v>
      </c>
      <c r="E37" s="12">
        <v>1040.3</v>
      </c>
      <c r="F37" s="12">
        <v>1087.5000000000002</v>
      </c>
      <c r="G37" s="12">
        <v>984.20000000000016</v>
      </c>
      <c r="H37" s="12">
        <v>984.20000000000016</v>
      </c>
      <c r="J37" s="12">
        <v>1056</v>
      </c>
      <c r="K37" s="12">
        <v>1073.8</v>
      </c>
      <c r="L37" s="12">
        <v>1124.0999999999997</v>
      </c>
      <c r="M37" s="12">
        <v>1029</v>
      </c>
      <c r="N37" s="12">
        <v>1029</v>
      </c>
      <c r="P37" s="12">
        <v>1067.9000000000001</v>
      </c>
      <c r="Q37" s="12">
        <v>1128.0999999999999</v>
      </c>
      <c r="R37" s="12">
        <v>1186.2</v>
      </c>
      <c r="S37" s="12">
        <v>1078.5</v>
      </c>
      <c r="T37" s="12">
        <v>1078.5</v>
      </c>
      <c r="V37" s="12">
        <v>1196.8</v>
      </c>
      <c r="W37" s="12">
        <v>2241.8000000000002</v>
      </c>
      <c r="X37" s="12">
        <v>2483.1000000000004</v>
      </c>
      <c r="Y37" s="12">
        <v>2200</v>
      </c>
      <c r="Z37" s="113">
        <v>2200</v>
      </c>
      <c r="AB37" s="113">
        <f>SUM(AB31:AB36)</f>
        <v>2409</v>
      </c>
      <c r="AC37" s="113">
        <f>SUM(AC31:AC36)</f>
        <v>2705</v>
      </c>
      <c r="AD37" s="113">
        <f>SUM(AD31:AD36)</f>
        <v>2953</v>
      </c>
      <c r="AE37" s="12"/>
      <c r="AF37" s="12"/>
    </row>
    <row r="38" spans="1:32" x14ac:dyDescent="0.25">
      <c r="D38" s="12"/>
      <c r="E38" s="12"/>
      <c r="F38" s="12"/>
      <c r="G38" s="12"/>
      <c r="H38" s="12"/>
      <c r="J38" s="36"/>
      <c r="K38" s="36"/>
      <c r="L38" s="36"/>
      <c r="M38" s="36"/>
      <c r="N38" s="36"/>
      <c r="P38" s="36"/>
      <c r="Q38" s="36"/>
      <c r="R38" s="36"/>
      <c r="S38" s="36"/>
      <c r="T38" s="36"/>
      <c r="V38" s="36"/>
      <c r="W38" s="36"/>
      <c r="X38" s="36"/>
      <c r="Y38" s="36"/>
      <c r="Z38" s="144"/>
      <c r="AB38" s="144"/>
      <c r="AC38" s="36"/>
      <c r="AD38" s="36"/>
      <c r="AE38" s="36"/>
      <c r="AF38" s="36"/>
    </row>
    <row r="39" spans="1:32" x14ac:dyDescent="0.25">
      <c r="B39" s="23" t="s">
        <v>40</v>
      </c>
      <c r="D39" s="25">
        <v>6460.7999999999993</v>
      </c>
      <c r="E39" s="24">
        <v>6276</v>
      </c>
      <c r="F39" s="24">
        <v>6263.4</v>
      </c>
      <c r="G39" s="24">
        <v>6143.1</v>
      </c>
      <c r="H39" s="24">
        <v>6143.1</v>
      </c>
      <c r="I39" s="47"/>
      <c r="J39" s="24">
        <v>6243.4999999999991</v>
      </c>
      <c r="K39" s="24">
        <v>6204.9000000000005</v>
      </c>
      <c r="L39" s="24">
        <v>6216.4999999999991</v>
      </c>
      <c r="M39" s="24">
        <v>6055.3</v>
      </c>
      <c r="N39" s="24">
        <v>6055.3</v>
      </c>
      <c r="P39" s="24">
        <v>6054.7</v>
      </c>
      <c r="Q39" s="24">
        <v>6111.2</v>
      </c>
      <c r="R39" s="24">
        <v>6149</v>
      </c>
      <c r="S39" s="24">
        <v>6280.2</v>
      </c>
      <c r="T39" s="24">
        <v>6280.2</v>
      </c>
      <c r="V39" s="24">
        <v>6378</v>
      </c>
      <c r="W39" s="24">
        <v>8624.9000000000015</v>
      </c>
      <c r="X39" s="24">
        <v>8878.6</v>
      </c>
      <c r="Y39" s="24">
        <v>8668</v>
      </c>
      <c r="Z39" s="56">
        <v>8668</v>
      </c>
      <c r="AB39" s="56">
        <f>AB28+AB37</f>
        <v>8943</v>
      </c>
      <c r="AC39" s="56">
        <f>AC28+AC37</f>
        <v>9284</v>
      </c>
      <c r="AD39" s="56">
        <f>AD28+AD37</f>
        <v>9604</v>
      </c>
      <c r="AE39" s="24"/>
      <c r="AF39" s="24"/>
    </row>
    <row r="40" spans="1:32" x14ac:dyDescent="0.25">
      <c r="B40" s="8"/>
      <c r="F40" s="26"/>
      <c r="K40" s="1"/>
      <c r="L40" s="1"/>
      <c r="M40" s="1"/>
      <c r="N40" s="1"/>
      <c r="P40" s="1"/>
      <c r="Q40" s="1"/>
      <c r="R40" s="1"/>
      <c r="S40" s="1"/>
      <c r="T40" s="1"/>
      <c r="V40" s="70"/>
      <c r="W40" s="70"/>
      <c r="X40" s="70"/>
      <c r="Y40" s="70"/>
      <c r="Z40" s="137"/>
      <c r="AB40" s="137"/>
      <c r="AC40" s="70"/>
      <c r="AD40" s="70"/>
      <c r="AE40" s="70"/>
      <c r="AF40" s="70"/>
    </row>
    <row r="41" spans="1:32" ht="15.75" hidden="1" x14ac:dyDescent="0.25">
      <c r="A41" s="33"/>
      <c r="B41" s="33" t="s">
        <v>80</v>
      </c>
      <c r="C41" s="33"/>
      <c r="D41" s="34" t="s">
        <v>5</v>
      </c>
      <c r="E41" s="34" t="s">
        <v>5</v>
      </c>
      <c r="F41" s="34" t="s">
        <v>5</v>
      </c>
      <c r="G41" s="34" t="s">
        <v>5</v>
      </c>
      <c r="H41" s="34" t="s">
        <v>5</v>
      </c>
      <c r="I41" s="33"/>
      <c r="J41" s="34" t="s">
        <v>86</v>
      </c>
      <c r="K41" s="34" t="s">
        <v>86</v>
      </c>
      <c r="L41" s="33" t="s">
        <v>86</v>
      </c>
      <c r="M41" s="33" t="s">
        <v>86</v>
      </c>
      <c r="N41" s="33" t="s">
        <v>86</v>
      </c>
      <c r="O41" s="33"/>
      <c r="P41" s="33"/>
      <c r="Q41" s="33"/>
      <c r="R41" s="33"/>
      <c r="S41" s="33"/>
      <c r="T41" s="33"/>
      <c r="V41" s="71"/>
      <c r="W41" s="71"/>
      <c r="X41" s="71"/>
      <c r="Y41" s="71"/>
      <c r="Z41" s="146"/>
      <c r="AB41" s="153"/>
      <c r="AC41" s="71"/>
      <c r="AD41" s="71"/>
      <c r="AE41" s="71"/>
      <c r="AF41" s="71"/>
    </row>
    <row r="42" spans="1:32" ht="15.75" hidden="1" x14ac:dyDescent="0.25">
      <c r="A42" s="33"/>
      <c r="B42" s="33" t="s">
        <v>7</v>
      </c>
      <c r="C42" s="33"/>
      <c r="D42" s="34" t="s">
        <v>1</v>
      </c>
      <c r="E42" s="34" t="s">
        <v>2</v>
      </c>
      <c r="F42" s="34" t="s">
        <v>3</v>
      </c>
      <c r="G42" s="34" t="s">
        <v>4</v>
      </c>
      <c r="H42" s="34" t="s">
        <v>0</v>
      </c>
      <c r="I42" s="33"/>
      <c r="J42" s="34" t="s">
        <v>1</v>
      </c>
      <c r="K42" s="34" t="s">
        <v>2</v>
      </c>
      <c r="L42" s="34" t="s">
        <v>3</v>
      </c>
      <c r="M42" s="34" t="s">
        <v>4</v>
      </c>
      <c r="N42" s="34" t="s">
        <v>0</v>
      </c>
      <c r="O42" s="33"/>
      <c r="P42" s="34"/>
      <c r="Q42" s="34"/>
      <c r="R42" s="34"/>
      <c r="S42" s="34"/>
      <c r="T42" s="34"/>
      <c r="V42" s="72"/>
      <c r="W42" s="72"/>
      <c r="X42" s="72"/>
      <c r="Y42" s="72"/>
      <c r="Z42" s="147"/>
      <c r="AB42" s="154"/>
      <c r="AC42" s="72"/>
      <c r="AD42" s="72"/>
      <c r="AE42" s="72"/>
      <c r="AF42" s="72"/>
    </row>
    <row r="43" spans="1:32" x14ac:dyDescent="0.25">
      <c r="B43" s="16"/>
      <c r="D43" s="15"/>
      <c r="E43" s="15"/>
      <c r="F43" s="15"/>
      <c r="G43" s="15"/>
      <c r="H43" s="15"/>
      <c r="J43" s="15"/>
      <c r="K43" s="15"/>
      <c r="L43" s="15"/>
      <c r="M43" s="15"/>
      <c r="N43" s="15"/>
      <c r="P43" s="15"/>
      <c r="Q43" s="15"/>
      <c r="R43" s="15"/>
      <c r="S43" s="15"/>
      <c r="T43" s="15"/>
      <c r="V43" s="73"/>
      <c r="W43" s="73"/>
      <c r="X43" s="73"/>
      <c r="Y43" s="73"/>
      <c r="Z43" s="144"/>
      <c r="AB43" s="144"/>
      <c r="AC43" s="73"/>
      <c r="AD43" s="73"/>
      <c r="AE43" s="73"/>
      <c r="AF43" s="73"/>
    </row>
    <row r="44" spans="1:32" x14ac:dyDescent="0.25">
      <c r="B44" s="8" t="s">
        <v>83</v>
      </c>
      <c r="K44" s="1"/>
      <c r="L44" s="1"/>
      <c r="M44" s="1"/>
      <c r="N44" s="1"/>
      <c r="P44" s="1"/>
      <c r="Q44" s="1"/>
      <c r="R44" s="1"/>
      <c r="S44" s="1"/>
      <c r="T44" s="1"/>
      <c r="V44" s="70"/>
      <c r="W44" s="70"/>
      <c r="X44" s="70"/>
      <c r="Y44" s="70"/>
      <c r="Z44" s="137"/>
      <c r="AB44" s="137"/>
      <c r="AC44" s="70"/>
      <c r="AD44" s="70"/>
      <c r="AE44" s="70"/>
      <c r="AF44" s="70"/>
    </row>
    <row r="45" spans="1:32" x14ac:dyDescent="0.25">
      <c r="B45" s="1" t="s">
        <v>41</v>
      </c>
      <c r="D45" s="12">
        <v>95.7</v>
      </c>
      <c r="E45" s="20">
        <v>95.7</v>
      </c>
      <c r="F45" s="12">
        <v>95.7</v>
      </c>
      <c r="G45" s="12">
        <v>95.7</v>
      </c>
      <c r="H45" s="12">
        <v>95.7</v>
      </c>
      <c r="J45" s="12">
        <v>95.7</v>
      </c>
      <c r="K45" s="12">
        <v>95.7</v>
      </c>
      <c r="L45" s="12">
        <v>95.7</v>
      </c>
      <c r="M45" s="12">
        <v>95.7</v>
      </c>
      <c r="N45" s="12">
        <v>95.7</v>
      </c>
      <c r="P45" s="12">
        <v>95.7</v>
      </c>
      <c r="Q45" s="12">
        <v>95.7</v>
      </c>
      <c r="R45" s="12">
        <v>95.7</v>
      </c>
      <c r="S45" s="12">
        <v>95.7</v>
      </c>
      <c r="T45" s="12">
        <v>95.7</v>
      </c>
      <c r="V45" s="12">
        <v>95.7</v>
      </c>
      <c r="W45" s="12">
        <v>95.7</v>
      </c>
      <c r="X45" s="12">
        <v>95.7</v>
      </c>
      <c r="Y45" s="12">
        <v>96</v>
      </c>
      <c r="Z45" s="113">
        <v>96</v>
      </c>
      <c r="AB45" s="113">
        <v>96</v>
      </c>
      <c r="AC45" s="113">
        <v>96</v>
      </c>
      <c r="AD45" s="113">
        <v>96</v>
      </c>
      <c r="AE45" s="12"/>
      <c r="AF45" s="12"/>
    </row>
    <row r="46" spans="1:32" x14ac:dyDescent="0.25">
      <c r="B46" s="1" t="s">
        <v>99</v>
      </c>
      <c r="D46" s="12">
        <v>-2</v>
      </c>
      <c r="E46" s="20">
        <v>-1.8</v>
      </c>
      <c r="F46" s="12">
        <v>-1.5</v>
      </c>
      <c r="G46" s="12">
        <v>-1.3</v>
      </c>
      <c r="H46" s="12">
        <v>-1.3</v>
      </c>
      <c r="J46" s="12">
        <v>-1</v>
      </c>
      <c r="K46" s="12">
        <v>0</v>
      </c>
      <c r="L46" s="12">
        <v>0</v>
      </c>
      <c r="M46" s="12">
        <v>0</v>
      </c>
      <c r="N46" s="12">
        <v>0</v>
      </c>
      <c r="P46" s="12">
        <v>0</v>
      </c>
      <c r="Q46" s="12">
        <v>0</v>
      </c>
      <c r="R46" s="12">
        <v>0</v>
      </c>
      <c r="S46" s="12">
        <v>0</v>
      </c>
      <c r="T46" s="12">
        <v>0</v>
      </c>
      <c r="V46" s="12">
        <v>0</v>
      </c>
      <c r="W46" s="12">
        <v>0</v>
      </c>
      <c r="X46" s="12">
        <v>0</v>
      </c>
      <c r="Y46" s="12">
        <v>0</v>
      </c>
      <c r="Z46" s="113">
        <v>0</v>
      </c>
      <c r="AB46" s="113">
        <v>0</v>
      </c>
      <c r="AC46" s="113">
        <v>0</v>
      </c>
      <c r="AD46" s="113">
        <v>4</v>
      </c>
      <c r="AE46" s="12"/>
      <c r="AF46" s="12"/>
    </row>
    <row r="47" spans="1:32" x14ac:dyDescent="0.25">
      <c r="B47" s="1" t="s">
        <v>42</v>
      </c>
      <c r="D47" s="12">
        <v>0.27299800000000002</v>
      </c>
      <c r="E47" s="20">
        <v>0.3</v>
      </c>
      <c r="F47" s="12">
        <v>0.3</v>
      </c>
      <c r="G47" s="12">
        <v>0.3</v>
      </c>
      <c r="H47" s="12">
        <v>0.3</v>
      </c>
      <c r="J47" s="12">
        <v>0.27299800000000002</v>
      </c>
      <c r="K47" s="12">
        <v>0.3</v>
      </c>
      <c r="L47" s="12">
        <v>0.3</v>
      </c>
      <c r="M47" s="12">
        <v>0.3</v>
      </c>
      <c r="N47" s="12">
        <v>0.3</v>
      </c>
      <c r="P47" s="12">
        <v>0.3</v>
      </c>
      <c r="Q47" s="12">
        <v>0.3</v>
      </c>
      <c r="R47" s="12">
        <v>0.3</v>
      </c>
      <c r="S47" s="12">
        <v>0.3</v>
      </c>
      <c r="T47" s="12">
        <v>0.3</v>
      </c>
      <c r="V47" s="12">
        <v>0.3</v>
      </c>
      <c r="W47" s="12">
        <v>21.9</v>
      </c>
      <c r="X47" s="12">
        <v>40.299999999999997</v>
      </c>
      <c r="Y47" s="12">
        <v>17</v>
      </c>
      <c r="Z47" s="113">
        <v>17</v>
      </c>
      <c r="AB47" s="113">
        <v>11</v>
      </c>
      <c r="AC47" s="113">
        <v>20</v>
      </c>
      <c r="AD47" s="113">
        <v>12</v>
      </c>
      <c r="AE47" s="12"/>
      <c r="AF47" s="12"/>
    </row>
    <row r="48" spans="1:32" x14ac:dyDescent="0.25">
      <c r="B48" s="1" t="s">
        <v>43</v>
      </c>
      <c r="D48" s="12">
        <v>-3.3</v>
      </c>
      <c r="E48" s="20">
        <v>-2.6</v>
      </c>
      <c r="F48" s="12">
        <v>-2.6</v>
      </c>
      <c r="G48" s="12">
        <v>-2.6</v>
      </c>
      <c r="H48" s="12">
        <v>-2.6</v>
      </c>
      <c r="J48" s="12">
        <v>-1</v>
      </c>
      <c r="K48" s="12">
        <v>-22.7</v>
      </c>
      <c r="L48" s="12">
        <v>-76</v>
      </c>
      <c r="M48" s="12">
        <v>-76</v>
      </c>
      <c r="N48" s="12">
        <v>-76</v>
      </c>
      <c r="P48" s="12">
        <v>-43.5</v>
      </c>
      <c r="Q48" s="12">
        <v>-43.5</v>
      </c>
      <c r="R48" s="12">
        <v>-43.5</v>
      </c>
      <c r="S48" s="12">
        <v>-43.5</v>
      </c>
      <c r="T48" s="12">
        <v>-43.5</v>
      </c>
      <c r="V48" s="12">
        <v>-20.9</v>
      </c>
      <c r="W48" s="12">
        <v>-20.9</v>
      </c>
      <c r="X48" s="12">
        <v>-42.4</v>
      </c>
      <c r="Y48" s="12">
        <v>-43</v>
      </c>
      <c r="Z48" s="113">
        <v>-43</v>
      </c>
      <c r="AB48" s="113">
        <v>-12</v>
      </c>
      <c r="AC48" s="113">
        <v>-12</v>
      </c>
      <c r="AD48" s="113">
        <v>-39</v>
      </c>
      <c r="AE48" s="12"/>
      <c r="AF48" s="12"/>
    </row>
    <row r="49" spans="2:32" x14ac:dyDescent="0.25">
      <c r="B49" s="1" t="s">
        <v>44</v>
      </c>
      <c r="D49" s="12">
        <v>0</v>
      </c>
      <c r="E49" s="12">
        <v>0</v>
      </c>
      <c r="F49" s="12">
        <v>0</v>
      </c>
      <c r="G49" s="12">
        <v>76.599999999999994</v>
      </c>
      <c r="H49" s="12">
        <v>76.599999999999994</v>
      </c>
      <c r="J49" s="12">
        <v>0</v>
      </c>
      <c r="K49" s="12">
        <v>0</v>
      </c>
      <c r="L49" s="12">
        <v>0</v>
      </c>
      <c r="M49" s="43">
        <v>76.599999999999994</v>
      </c>
      <c r="N49" s="43">
        <v>76.599999999999994</v>
      </c>
      <c r="P49" s="43">
        <v>0</v>
      </c>
      <c r="Q49" s="43">
        <v>0</v>
      </c>
      <c r="R49" s="43">
        <v>0</v>
      </c>
      <c r="S49" s="12">
        <v>76.599999999999994</v>
      </c>
      <c r="T49" s="12">
        <v>76.599999999999994</v>
      </c>
      <c r="V49" s="12">
        <v>0</v>
      </c>
      <c r="W49" s="12">
        <v>0</v>
      </c>
      <c r="X49" s="12">
        <v>0</v>
      </c>
      <c r="Y49" s="12">
        <v>76</v>
      </c>
      <c r="Z49" s="113">
        <v>76</v>
      </c>
      <c r="AB49" s="113">
        <v>0</v>
      </c>
      <c r="AC49" s="113">
        <v>0</v>
      </c>
      <c r="AD49" s="113">
        <v>0</v>
      </c>
      <c r="AE49" s="12"/>
      <c r="AF49" s="12"/>
    </row>
    <row r="50" spans="2:32" x14ac:dyDescent="0.25">
      <c r="B50" s="6" t="s">
        <v>45</v>
      </c>
      <c r="D50" s="19">
        <v>2721.3</v>
      </c>
      <c r="E50" s="19">
        <v>2772.7</v>
      </c>
      <c r="F50" s="19">
        <v>2928.9</v>
      </c>
      <c r="G50" s="19">
        <v>2870.2</v>
      </c>
      <c r="H50" s="19">
        <v>2870.2</v>
      </c>
      <c r="J50" s="19">
        <v>2899.1</v>
      </c>
      <c r="K50" s="19">
        <v>2938.5</v>
      </c>
      <c r="L50" s="19">
        <v>3087.2</v>
      </c>
      <c r="M50" s="19">
        <v>3055.2</v>
      </c>
      <c r="N50" s="19">
        <v>3055.2</v>
      </c>
      <c r="P50" s="19">
        <v>3094</v>
      </c>
      <c r="Q50" s="19">
        <v>3142.8</v>
      </c>
      <c r="R50" s="19">
        <v>3292.2</v>
      </c>
      <c r="S50" s="19">
        <v>3233.5</v>
      </c>
      <c r="T50" s="19">
        <v>3233.5</v>
      </c>
      <c r="V50" s="19">
        <v>3261.8</v>
      </c>
      <c r="W50" s="19">
        <v>3267.2</v>
      </c>
      <c r="X50" s="19">
        <v>3433</v>
      </c>
      <c r="Y50" s="19">
        <v>3315</v>
      </c>
      <c r="Z50" s="148">
        <v>3315</v>
      </c>
      <c r="AB50" s="148">
        <v>3366</v>
      </c>
      <c r="AC50" s="148">
        <v>3396</v>
      </c>
      <c r="AD50" s="148">
        <v>3602</v>
      </c>
      <c r="AE50" s="19"/>
      <c r="AF50" s="19"/>
    </row>
    <row r="51" spans="2:32" x14ac:dyDescent="0.25">
      <c r="B51" s="8" t="s">
        <v>101</v>
      </c>
      <c r="D51" s="12">
        <v>2811.9729980000002</v>
      </c>
      <c r="E51" s="12">
        <v>2864.2999999999997</v>
      </c>
      <c r="F51" s="12">
        <v>3020.8</v>
      </c>
      <c r="G51" s="12">
        <v>3038.8999999999996</v>
      </c>
      <c r="H51" s="12">
        <v>3038.8999999999996</v>
      </c>
      <c r="J51" s="12">
        <v>2993.0729980000001</v>
      </c>
      <c r="K51" s="12">
        <v>3011.8</v>
      </c>
      <c r="L51" s="12">
        <v>3107.2</v>
      </c>
      <c r="M51" s="12">
        <v>3151.8</v>
      </c>
      <c r="N51" s="12">
        <v>3151.8</v>
      </c>
      <c r="P51" s="12">
        <v>3146.5</v>
      </c>
      <c r="Q51" s="12">
        <v>3195.3</v>
      </c>
      <c r="R51" s="12">
        <v>3344.7</v>
      </c>
      <c r="S51" s="12">
        <v>3362.6</v>
      </c>
      <c r="T51" s="12">
        <v>3362.6</v>
      </c>
      <c r="V51" s="12">
        <v>3336.9</v>
      </c>
      <c r="W51" s="12">
        <v>3363.8999999999996</v>
      </c>
      <c r="X51" s="12">
        <v>3526.6</v>
      </c>
      <c r="Y51" s="12">
        <v>3461</v>
      </c>
      <c r="Z51" s="113">
        <v>3461</v>
      </c>
      <c r="AB51" s="113">
        <f>SUM(AB45:AB50)</f>
        <v>3461</v>
      </c>
      <c r="AC51" s="113">
        <f>SUM(AC45:AC50)</f>
        <v>3500</v>
      </c>
      <c r="AD51" s="113">
        <f>SUM(AD45:AD50)</f>
        <v>3675</v>
      </c>
      <c r="AE51" s="12"/>
      <c r="AF51" s="12"/>
    </row>
    <row r="52" spans="2:32" x14ac:dyDescent="0.25">
      <c r="B52" s="6" t="s">
        <v>87</v>
      </c>
      <c r="D52" s="49">
        <v>0</v>
      </c>
      <c r="E52" s="49">
        <v>0</v>
      </c>
      <c r="F52" s="49">
        <v>0</v>
      </c>
      <c r="G52" s="49">
        <v>0</v>
      </c>
      <c r="H52" s="49">
        <v>0</v>
      </c>
      <c r="J52" s="19">
        <v>0.4</v>
      </c>
      <c r="K52" s="19">
        <v>0.4</v>
      </c>
      <c r="L52" s="19">
        <v>0.4</v>
      </c>
      <c r="M52" s="19">
        <v>0.5</v>
      </c>
      <c r="N52" s="19">
        <v>0.5</v>
      </c>
      <c r="P52" s="19">
        <v>0.5</v>
      </c>
      <c r="Q52" s="19">
        <v>0.5</v>
      </c>
      <c r="R52" s="19">
        <v>0.5</v>
      </c>
      <c r="S52" s="19">
        <v>0.5</v>
      </c>
      <c r="T52" s="19">
        <v>0.5</v>
      </c>
      <c r="V52" s="19">
        <v>0.5</v>
      </c>
      <c r="W52" s="19">
        <v>0.5</v>
      </c>
      <c r="X52" s="19">
        <v>0.5</v>
      </c>
      <c r="Y52" s="19">
        <v>1</v>
      </c>
      <c r="Z52" s="148">
        <v>1</v>
      </c>
      <c r="AB52" s="148">
        <v>0.5</v>
      </c>
      <c r="AC52" s="148">
        <v>1</v>
      </c>
      <c r="AD52" s="148">
        <v>1</v>
      </c>
      <c r="AE52" s="19"/>
      <c r="AF52" s="19"/>
    </row>
    <row r="53" spans="2:32" x14ac:dyDescent="0.25">
      <c r="B53" s="8" t="s">
        <v>46</v>
      </c>
      <c r="D53" s="12">
        <v>2812</v>
      </c>
      <c r="E53" s="12">
        <v>2864.3</v>
      </c>
      <c r="F53" s="12">
        <v>3020.8</v>
      </c>
      <c r="G53" s="12">
        <v>3038.9</v>
      </c>
      <c r="H53" s="12">
        <v>3038.9</v>
      </c>
      <c r="J53" s="12">
        <v>2993.4729980000002</v>
      </c>
      <c r="K53" s="12">
        <v>3012.2000000000003</v>
      </c>
      <c r="L53" s="12">
        <v>3107.6</v>
      </c>
      <c r="M53" s="12">
        <v>3152.3</v>
      </c>
      <c r="N53" s="12">
        <v>3152.3</v>
      </c>
      <c r="P53" s="12">
        <v>3147</v>
      </c>
      <c r="Q53" s="12">
        <v>3195.8</v>
      </c>
      <c r="R53" s="12">
        <v>3345.2</v>
      </c>
      <c r="S53" s="12">
        <v>3363.1</v>
      </c>
      <c r="T53" s="12">
        <v>3363.1</v>
      </c>
      <c r="V53" s="12">
        <v>3337.4</v>
      </c>
      <c r="W53" s="12">
        <v>3364.3999999999996</v>
      </c>
      <c r="X53" s="12">
        <v>3527.1</v>
      </c>
      <c r="Y53" s="12">
        <v>3462</v>
      </c>
      <c r="Z53" s="113">
        <v>3462</v>
      </c>
      <c r="AB53" s="113">
        <f>SUM(AB51:AB52)</f>
        <v>3461.5</v>
      </c>
      <c r="AC53" s="113">
        <f>SUM(AC51:AC52)</f>
        <v>3501</v>
      </c>
      <c r="AD53" s="113">
        <f>SUM(AD51:AD52)</f>
        <v>3676</v>
      </c>
      <c r="AE53" s="12"/>
      <c r="AF53" s="12"/>
    </row>
    <row r="54" spans="2:32" x14ac:dyDescent="0.25">
      <c r="D54" s="12"/>
      <c r="E54" s="12"/>
      <c r="F54" s="12"/>
      <c r="G54" s="12"/>
      <c r="H54" s="12"/>
      <c r="J54" s="36"/>
      <c r="K54" s="36"/>
      <c r="L54" s="36"/>
      <c r="M54" s="36"/>
      <c r="N54" s="36"/>
      <c r="P54" s="36"/>
      <c r="Q54" s="36"/>
      <c r="R54" s="36"/>
      <c r="S54" s="36"/>
      <c r="T54" s="36"/>
      <c r="V54" s="36"/>
      <c r="W54" s="36"/>
      <c r="X54" s="36"/>
      <c r="Y54" s="36"/>
      <c r="Z54" s="144"/>
      <c r="AB54" s="144"/>
      <c r="AC54" s="36"/>
      <c r="AD54" s="36"/>
      <c r="AE54" s="36"/>
      <c r="AF54" s="36"/>
    </row>
    <row r="55" spans="2:32" x14ac:dyDescent="0.25">
      <c r="B55" s="1" t="s">
        <v>29</v>
      </c>
      <c r="D55" s="12">
        <v>195.7</v>
      </c>
      <c r="E55" s="20">
        <v>194.5</v>
      </c>
      <c r="F55" s="12">
        <v>183.9</v>
      </c>
      <c r="G55" s="12">
        <v>199.2</v>
      </c>
      <c r="H55" s="12">
        <v>199.2</v>
      </c>
      <c r="J55" s="12">
        <v>199.7</v>
      </c>
      <c r="K55" s="12">
        <v>187.1</v>
      </c>
      <c r="L55" s="12">
        <v>197</v>
      </c>
      <c r="M55" s="12">
        <v>192.8</v>
      </c>
      <c r="N55" s="12">
        <v>192.8</v>
      </c>
      <c r="P55" s="12">
        <v>193.2</v>
      </c>
      <c r="Q55" s="12">
        <v>193.1</v>
      </c>
      <c r="R55" s="12">
        <v>195.4</v>
      </c>
      <c r="S55" s="12">
        <v>198.8</v>
      </c>
      <c r="T55" s="12">
        <v>198.8</v>
      </c>
      <c r="V55" s="12">
        <v>198.1</v>
      </c>
      <c r="W55" s="12">
        <v>239.1</v>
      </c>
      <c r="X55" s="12">
        <v>237.1</v>
      </c>
      <c r="Y55" s="12">
        <v>227</v>
      </c>
      <c r="Z55" s="113">
        <v>227</v>
      </c>
      <c r="AB55" s="113">
        <v>225</v>
      </c>
      <c r="AC55" s="113">
        <v>226</v>
      </c>
      <c r="AD55" s="113">
        <v>225</v>
      </c>
      <c r="AE55" s="12"/>
      <c r="AF55" s="12"/>
    </row>
    <row r="56" spans="2:32" x14ac:dyDescent="0.25">
      <c r="B56" s="1" t="s">
        <v>174</v>
      </c>
      <c r="D56" s="12">
        <v>568.9</v>
      </c>
      <c r="E56" s="20">
        <v>531.79999999999995</v>
      </c>
      <c r="F56" s="12">
        <v>496.1</v>
      </c>
      <c r="G56" s="12">
        <v>495.5</v>
      </c>
      <c r="H56" s="12">
        <v>495.5</v>
      </c>
      <c r="J56" s="12">
        <v>447.2</v>
      </c>
      <c r="K56" s="12">
        <v>409</v>
      </c>
      <c r="L56" s="12">
        <v>389.1</v>
      </c>
      <c r="M56" s="12">
        <v>343.5</v>
      </c>
      <c r="N56" s="12">
        <v>343.5</v>
      </c>
      <c r="P56" s="12">
        <v>306.60000000000002</v>
      </c>
      <c r="Q56" s="12">
        <v>264.2</v>
      </c>
      <c r="R56" s="12">
        <v>243.4</v>
      </c>
      <c r="S56" s="12">
        <v>462.6</v>
      </c>
      <c r="T56" s="12">
        <v>462.6</v>
      </c>
      <c r="V56" s="12">
        <v>438.6</v>
      </c>
      <c r="W56" s="12">
        <v>876.7</v>
      </c>
      <c r="X56" s="12">
        <v>792.2</v>
      </c>
      <c r="Y56" s="12">
        <v>850</v>
      </c>
      <c r="Z56" s="113">
        <v>850</v>
      </c>
      <c r="AB56" s="113">
        <v>795</v>
      </c>
      <c r="AC56" s="113">
        <v>767</v>
      </c>
      <c r="AD56" s="113">
        <v>725</v>
      </c>
      <c r="AE56" s="12"/>
      <c r="AF56" s="12"/>
    </row>
    <row r="57" spans="2:32" x14ac:dyDescent="0.25">
      <c r="B57" s="1" t="s">
        <v>175</v>
      </c>
      <c r="D57" s="12">
        <v>27.4</v>
      </c>
      <c r="E57" s="20">
        <v>27.5</v>
      </c>
      <c r="F57" s="12">
        <v>27.6</v>
      </c>
      <c r="G57" s="12">
        <v>27.7</v>
      </c>
      <c r="H57" s="12">
        <v>27.7</v>
      </c>
      <c r="J57" s="12">
        <v>27.8</v>
      </c>
      <c r="K57" s="12">
        <v>27.9</v>
      </c>
      <c r="L57" s="12">
        <v>28</v>
      </c>
      <c r="M57" s="12">
        <v>28</v>
      </c>
      <c r="N57" s="12">
        <v>28</v>
      </c>
      <c r="P57" s="12">
        <v>28.1</v>
      </c>
      <c r="Q57" s="12">
        <v>28.1</v>
      </c>
      <c r="R57" s="12">
        <v>28.2</v>
      </c>
      <c r="S57" s="12">
        <v>28</v>
      </c>
      <c r="T57" s="12">
        <v>28</v>
      </c>
      <c r="V57" s="12">
        <v>28</v>
      </c>
      <c r="W57" s="12">
        <v>28</v>
      </c>
      <c r="X57" s="12">
        <v>28</v>
      </c>
      <c r="Y57" s="12">
        <v>28</v>
      </c>
      <c r="Z57" s="113">
        <v>28</v>
      </c>
      <c r="AB57" s="113">
        <v>28</v>
      </c>
      <c r="AC57" s="113">
        <v>28</v>
      </c>
      <c r="AD57" s="113">
        <v>28</v>
      </c>
      <c r="AE57" s="12"/>
      <c r="AF57" s="12"/>
    </row>
    <row r="58" spans="2:32" x14ac:dyDescent="0.25">
      <c r="B58" s="1" t="s">
        <v>176</v>
      </c>
      <c r="D58" s="12">
        <v>1557.1</v>
      </c>
      <c r="E58" s="20">
        <v>1447.5</v>
      </c>
      <c r="F58" s="12">
        <v>1147.9000000000001</v>
      </c>
      <c r="G58" s="12">
        <v>0</v>
      </c>
      <c r="H58" s="12">
        <v>0</v>
      </c>
      <c r="J58" s="12">
        <v>0</v>
      </c>
      <c r="K58" s="12">
        <v>1095.5</v>
      </c>
      <c r="L58" s="12">
        <v>1055.7</v>
      </c>
      <c r="M58" s="12">
        <v>996.1</v>
      </c>
      <c r="N58" s="12">
        <v>996.1</v>
      </c>
      <c r="P58" s="12">
        <v>996.5</v>
      </c>
      <c r="Q58" s="12">
        <v>1096.9000000000001</v>
      </c>
      <c r="R58" s="12">
        <v>947.3</v>
      </c>
      <c r="S58" s="12">
        <v>917.7</v>
      </c>
      <c r="T58" s="12">
        <v>917.7</v>
      </c>
      <c r="V58" s="12">
        <v>918.1</v>
      </c>
      <c r="W58" s="12">
        <v>1848.3</v>
      </c>
      <c r="X58" s="12">
        <v>1748.9</v>
      </c>
      <c r="Y58" s="12">
        <v>2007</v>
      </c>
      <c r="Z58" s="113">
        <v>2007</v>
      </c>
      <c r="AB58" s="113">
        <v>2257</v>
      </c>
      <c r="AC58" s="113">
        <v>2258</v>
      </c>
      <c r="AD58" s="113">
        <v>2612</v>
      </c>
      <c r="AE58" s="12"/>
      <c r="AF58" s="12"/>
    </row>
    <row r="59" spans="2:32" x14ac:dyDescent="0.25">
      <c r="B59" s="6" t="s">
        <v>177</v>
      </c>
      <c r="D59" s="19">
        <v>53.4</v>
      </c>
      <c r="E59" s="19">
        <v>59.4</v>
      </c>
      <c r="F59" s="19">
        <v>59.4</v>
      </c>
      <c r="G59" s="27">
        <v>59.2</v>
      </c>
      <c r="H59" s="19">
        <v>59.2</v>
      </c>
      <c r="J59" s="19">
        <v>37.4</v>
      </c>
      <c r="K59" s="19">
        <v>38.299999999999997</v>
      </c>
      <c r="L59" s="19">
        <v>34.6</v>
      </c>
      <c r="M59" s="19">
        <v>37.700000000000003</v>
      </c>
      <c r="N59" s="19">
        <v>37.700000000000003</v>
      </c>
      <c r="P59" s="19">
        <v>38.700000000000003</v>
      </c>
      <c r="Q59" s="19">
        <v>43.1</v>
      </c>
      <c r="R59" s="19">
        <v>44.3</v>
      </c>
      <c r="S59" s="19">
        <v>13</v>
      </c>
      <c r="T59" s="19">
        <v>13</v>
      </c>
      <c r="V59" s="19">
        <v>13.5</v>
      </c>
      <c r="W59" s="19">
        <v>11.9</v>
      </c>
      <c r="X59" s="19">
        <v>13</v>
      </c>
      <c r="Y59" s="19">
        <v>5</v>
      </c>
      <c r="Z59" s="148">
        <v>5</v>
      </c>
      <c r="AB59" s="148">
        <v>5</v>
      </c>
      <c r="AC59" s="148">
        <v>5</v>
      </c>
      <c r="AD59" s="148">
        <v>5</v>
      </c>
      <c r="AE59" s="19"/>
      <c r="AF59" s="19"/>
    </row>
    <row r="60" spans="2:32" x14ac:dyDescent="0.25">
      <c r="B60" s="8" t="s">
        <v>47</v>
      </c>
      <c r="D60" s="12">
        <v>2402.5</v>
      </c>
      <c r="E60" s="12">
        <v>2260.7000000000003</v>
      </c>
      <c r="F60" s="12">
        <v>1914.9</v>
      </c>
      <c r="G60" s="12">
        <v>781.60000000000014</v>
      </c>
      <c r="H60" s="12">
        <v>781.60000000000014</v>
      </c>
      <c r="J60" s="12">
        <v>712.09999999999991</v>
      </c>
      <c r="K60" s="12">
        <v>1757.8</v>
      </c>
      <c r="L60" s="12">
        <v>1704.4</v>
      </c>
      <c r="M60" s="12">
        <v>1598.1</v>
      </c>
      <c r="N60" s="12">
        <v>1598.1</v>
      </c>
      <c r="P60" s="12">
        <v>1563.1</v>
      </c>
      <c r="Q60" s="12">
        <v>1625.4</v>
      </c>
      <c r="R60" s="12">
        <v>1458.6</v>
      </c>
      <c r="S60" s="12">
        <v>1620.1</v>
      </c>
      <c r="T60" s="12">
        <v>1620.1</v>
      </c>
      <c r="V60" s="12">
        <v>1596.3000000000002</v>
      </c>
      <c r="W60" s="12">
        <v>3004</v>
      </c>
      <c r="X60" s="12">
        <v>2819.2</v>
      </c>
      <c r="Y60" s="12">
        <v>3117</v>
      </c>
      <c r="Z60" s="113">
        <v>3117</v>
      </c>
      <c r="AB60" s="113">
        <f>SUM(AB55:AB59)</f>
        <v>3310</v>
      </c>
      <c r="AC60" s="113">
        <f>SUM(AC55:AC59)</f>
        <v>3284</v>
      </c>
      <c r="AD60" s="113">
        <f>SUM(AD55:AD59)</f>
        <v>3595</v>
      </c>
      <c r="AE60" s="12"/>
      <c r="AF60" s="12"/>
    </row>
    <row r="61" spans="2:32" x14ac:dyDescent="0.25">
      <c r="D61" s="12"/>
      <c r="E61" s="12"/>
      <c r="F61" s="12"/>
      <c r="G61" s="20"/>
      <c r="H61" s="12"/>
      <c r="J61" s="36"/>
      <c r="K61" s="36"/>
      <c r="L61" s="36"/>
      <c r="M61" s="36"/>
      <c r="N61" s="36"/>
      <c r="P61" s="36"/>
      <c r="Q61" s="36"/>
      <c r="R61" s="36"/>
      <c r="S61" s="36"/>
      <c r="T61" s="36"/>
      <c r="V61" s="36"/>
      <c r="W61" s="36"/>
      <c r="X61" s="36"/>
      <c r="Y61" s="36"/>
      <c r="Z61" s="144"/>
      <c r="AB61" s="144"/>
      <c r="AC61" s="36"/>
      <c r="AD61" s="36"/>
      <c r="AE61" s="36"/>
      <c r="AF61" s="36"/>
    </row>
    <row r="62" spans="2:32" x14ac:dyDescent="0.25">
      <c r="B62" s="8" t="s">
        <v>48</v>
      </c>
      <c r="D62" s="12"/>
      <c r="E62" s="12"/>
      <c r="F62" s="12"/>
      <c r="G62" s="20"/>
      <c r="H62" s="12"/>
      <c r="J62" s="36"/>
      <c r="K62" s="36"/>
      <c r="L62" s="36"/>
      <c r="M62" s="36"/>
      <c r="N62" s="36"/>
      <c r="P62" s="36"/>
      <c r="Q62" s="36"/>
      <c r="R62" s="36"/>
      <c r="S62" s="36"/>
      <c r="T62" s="36"/>
      <c r="V62" s="36"/>
      <c r="W62" s="36"/>
      <c r="X62" s="36"/>
      <c r="Y62" s="36"/>
      <c r="Z62" s="144"/>
      <c r="AB62" s="144"/>
      <c r="AC62" s="36"/>
      <c r="AD62" s="36"/>
      <c r="AE62" s="36"/>
      <c r="AF62" s="36"/>
    </row>
    <row r="63" spans="2:32" x14ac:dyDescent="0.25">
      <c r="B63" s="1" t="s">
        <v>178</v>
      </c>
      <c r="D63" s="12">
        <v>14.5</v>
      </c>
      <c r="E63" s="12">
        <v>12.6</v>
      </c>
      <c r="F63" s="12">
        <v>0</v>
      </c>
      <c r="G63" s="12">
        <v>1098.3</v>
      </c>
      <c r="H63" s="12">
        <v>1098.3</v>
      </c>
      <c r="J63" s="12">
        <v>1148.2</v>
      </c>
      <c r="K63" s="12">
        <v>107.4</v>
      </c>
      <c r="L63" s="12">
        <v>79.900000000000006</v>
      </c>
      <c r="M63" s="12">
        <v>157.9</v>
      </c>
      <c r="N63" s="12">
        <v>157.9</v>
      </c>
      <c r="P63" s="12">
        <v>128</v>
      </c>
      <c r="Q63" s="12">
        <v>89.8</v>
      </c>
      <c r="R63" s="12">
        <v>0</v>
      </c>
      <c r="S63" s="12">
        <v>110.4</v>
      </c>
      <c r="T63" s="12">
        <v>110.4</v>
      </c>
      <c r="V63" s="12">
        <v>0</v>
      </c>
      <c r="W63" s="12">
        <v>190.8</v>
      </c>
      <c r="X63" s="12">
        <v>8</v>
      </c>
      <c r="Y63" s="12">
        <v>55</v>
      </c>
      <c r="Z63" s="113">
        <v>55</v>
      </c>
      <c r="AB63" s="113">
        <v>0</v>
      </c>
      <c r="AC63" s="113">
        <v>199</v>
      </c>
      <c r="AD63" s="113">
        <v>0</v>
      </c>
      <c r="AE63" s="12"/>
      <c r="AF63" s="12"/>
    </row>
    <row r="64" spans="2:32" x14ac:dyDescent="0.25">
      <c r="B64" s="1" t="s">
        <v>179</v>
      </c>
      <c r="D64" s="12">
        <v>177.9</v>
      </c>
      <c r="E64" s="12">
        <v>172.1</v>
      </c>
      <c r="F64" s="12">
        <v>164.9</v>
      </c>
      <c r="G64" s="12">
        <v>174.1</v>
      </c>
      <c r="H64" s="12">
        <v>174.1</v>
      </c>
      <c r="J64" s="12">
        <v>179.8</v>
      </c>
      <c r="K64" s="12">
        <v>180.6</v>
      </c>
      <c r="L64" s="12">
        <v>179.1</v>
      </c>
      <c r="M64" s="12">
        <v>179.5</v>
      </c>
      <c r="N64" s="12">
        <v>179.5</v>
      </c>
      <c r="P64" s="12">
        <v>176.7</v>
      </c>
      <c r="Q64" s="12">
        <v>176</v>
      </c>
      <c r="R64" s="12">
        <v>176</v>
      </c>
      <c r="S64" s="12">
        <v>188.4</v>
      </c>
      <c r="T64" s="12">
        <v>188.4</v>
      </c>
      <c r="V64" s="12">
        <v>192.6</v>
      </c>
      <c r="W64" s="12">
        <v>349</v>
      </c>
      <c r="X64" s="12">
        <v>362.5</v>
      </c>
      <c r="Y64" s="12">
        <v>360</v>
      </c>
      <c r="Z64" s="113">
        <v>360</v>
      </c>
      <c r="AB64" s="113">
        <v>364</v>
      </c>
      <c r="AC64" s="113">
        <v>356</v>
      </c>
      <c r="AD64" s="113">
        <v>351</v>
      </c>
      <c r="AE64" s="12"/>
      <c r="AF64" s="12"/>
    </row>
    <row r="65" spans="2:32" x14ac:dyDescent="0.25">
      <c r="B65" s="1" t="s">
        <v>180</v>
      </c>
      <c r="D65" s="12"/>
      <c r="E65" s="12"/>
      <c r="F65" s="12"/>
      <c r="G65" s="12"/>
      <c r="H65" s="12"/>
      <c r="J65" s="12"/>
      <c r="K65" s="12"/>
      <c r="L65" s="12"/>
      <c r="M65" s="12"/>
      <c r="N65" s="12"/>
      <c r="P65" s="12"/>
      <c r="Q65" s="12"/>
      <c r="R65" s="12"/>
      <c r="S65" s="12"/>
      <c r="T65" s="12"/>
      <c r="V65" s="12"/>
      <c r="W65" s="12"/>
      <c r="X65" s="12"/>
      <c r="Y65" s="12"/>
      <c r="Z65" s="113">
        <v>19</v>
      </c>
      <c r="AB65" s="113">
        <v>8</v>
      </c>
      <c r="AC65" s="113">
        <v>3</v>
      </c>
      <c r="AD65" s="113">
        <v>1</v>
      </c>
      <c r="AE65" s="12"/>
      <c r="AF65" s="12"/>
    </row>
    <row r="66" spans="2:32" x14ac:dyDescent="0.25">
      <c r="B66" s="1" t="s">
        <v>49</v>
      </c>
      <c r="D66" s="12">
        <v>149.9</v>
      </c>
      <c r="E66" s="12">
        <v>151</v>
      </c>
      <c r="F66" s="12">
        <v>198.1</v>
      </c>
      <c r="G66" s="12">
        <v>158.6</v>
      </c>
      <c r="H66" s="12">
        <v>158.6</v>
      </c>
      <c r="J66" s="12">
        <v>151.1</v>
      </c>
      <c r="K66" s="12">
        <v>148.30000000000001</v>
      </c>
      <c r="L66" s="12">
        <v>196.8</v>
      </c>
      <c r="M66" s="12">
        <v>154.5</v>
      </c>
      <c r="N66" s="12">
        <v>154.5</v>
      </c>
      <c r="P66" s="12">
        <v>153.19999999999999</v>
      </c>
      <c r="Q66" s="12">
        <v>150.30000000000001</v>
      </c>
      <c r="R66" s="12">
        <v>203.4</v>
      </c>
      <c r="S66" s="12">
        <v>161.4</v>
      </c>
      <c r="T66" s="12">
        <v>161.4</v>
      </c>
      <c r="V66" s="12">
        <v>159.19999999999999</v>
      </c>
      <c r="W66" s="12">
        <v>191.4</v>
      </c>
      <c r="X66" s="12">
        <v>275.5</v>
      </c>
      <c r="Y66" s="12">
        <v>221</v>
      </c>
      <c r="Z66" s="113">
        <v>221</v>
      </c>
      <c r="AB66" s="113">
        <v>216</v>
      </c>
      <c r="AC66" s="113">
        <v>212</v>
      </c>
      <c r="AD66" s="113">
        <v>298</v>
      </c>
      <c r="AE66" s="12"/>
      <c r="AF66" s="12"/>
    </row>
    <row r="67" spans="2:32" x14ac:dyDescent="0.25">
      <c r="B67" s="1" t="s">
        <v>50</v>
      </c>
      <c r="D67" s="12">
        <v>632.4</v>
      </c>
      <c r="E67" s="12">
        <v>562.79999999999995</v>
      </c>
      <c r="F67" s="12">
        <v>681.7</v>
      </c>
      <c r="G67" s="12">
        <v>692.4</v>
      </c>
      <c r="H67" s="12">
        <v>692.4</v>
      </c>
      <c r="J67" s="12">
        <v>742</v>
      </c>
      <c r="K67" s="12">
        <v>741.8</v>
      </c>
      <c r="L67" s="12">
        <v>728.7</v>
      </c>
      <c r="M67" s="12">
        <v>662.9</v>
      </c>
      <c r="N67" s="12">
        <v>662.9</v>
      </c>
      <c r="P67" s="12">
        <v>680.1</v>
      </c>
      <c r="Q67" s="12">
        <v>757.7</v>
      </c>
      <c r="R67" s="12">
        <v>762.3</v>
      </c>
      <c r="S67" s="12">
        <v>634.1</v>
      </c>
      <c r="T67" s="12">
        <v>634.1</v>
      </c>
      <c r="V67" s="12">
        <v>846.8</v>
      </c>
      <c r="W67" s="12">
        <v>1136.9000000000001</v>
      </c>
      <c r="X67" s="12">
        <v>1309.8</v>
      </c>
      <c r="Y67" s="12">
        <v>1070</v>
      </c>
      <c r="Z67" s="113">
        <v>1070</v>
      </c>
      <c r="AB67" s="113">
        <v>1253</v>
      </c>
      <c r="AC67" s="113">
        <v>1471</v>
      </c>
      <c r="AD67" s="113">
        <v>1175</v>
      </c>
      <c r="AE67" s="12"/>
      <c r="AF67" s="12"/>
    </row>
    <row r="68" spans="2:32" x14ac:dyDescent="0.25">
      <c r="B68" s="1" t="s">
        <v>51</v>
      </c>
      <c r="D68" s="12">
        <v>0</v>
      </c>
      <c r="E68" s="12">
        <v>0</v>
      </c>
      <c r="F68" s="12">
        <v>0</v>
      </c>
      <c r="G68" s="12">
        <v>0</v>
      </c>
      <c r="H68" s="12">
        <v>0</v>
      </c>
      <c r="J68" s="12">
        <v>76.599999999999994</v>
      </c>
      <c r="K68" s="12">
        <v>0</v>
      </c>
      <c r="L68" s="12">
        <v>0</v>
      </c>
      <c r="M68" s="12">
        <v>0</v>
      </c>
      <c r="N68" s="12">
        <v>0</v>
      </c>
      <c r="P68" s="12">
        <v>75.900000000000006</v>
      </c>
      <c r="Q68" s="12">
        <v>0</v>
      </c>
      <c r="R68" s="12">
        <v>0</v>
      </c>
      <c r="S68" s="12">
        <v>0</v>
      </c>
      <c r="T68" s="12">
        <v>0</v>
      </c>
      <c r="V68" s="12">
        <v>76.2</v>
      </c>
      <c r="W68" s="12">
        <v>0</v>
      </c>
      <c r="X68" s="12">
        <v>0</v>
      </c>
      <c r="Y68" s="12">
        <v>0</v>
      </c>
      <c r="Z68" s="113">
        <v>0</v>
      </c>
      <c r="AB68" s="113">
        <v>0</v>
      </c>
      <c r="AC68" s="113">
        <v>0</v>
      </c>
      <c r="AD68" s="113">
        <v>0</v>
      </c>
      <c r="AE68" s="12"/>
      <c r="AF68" s="12"/>
    </row>
    <row r="69" spans="2:32" x14ac:dyDescent="0.25">
      <c r="B69" s="1" t="s">
        <v>89</v>
      </c>
      <c r="D69" s="40">
        <v>0</v>
      </c>
      <c r="E69" s="12">
        <v>0</v>
      </c>
      <c r="F69" s="12">
        <v>0</v>
      </c>
      <c r="G69" s="12">
        <v>0</v>
      </c>
      <c r="H69" s="12">
        <v>0</v>
      </c>
      <c r="J69" s="40">
        <v>0</v>
      </c>
      <c r="K69" s="40">
        <v>23.4</v>
      </c>
      <c r="L69" s="40">
        <v>0</v>
      </c>
      <c r="M69" s="40">
        <v>0</v>
      </c>
      <c r="N69" s="40">
        <v>0</v>
      </c>
      <c r="P69" s="40">
        <v>0</v>
      </c>
      <c r="Q69" s="40">
        <v>0</v>
      </c>
      <c r="R69" s="40">
        <v>0</v>
      </c>
      <c r="S69" s="12">
        <v>0</v>
      </c>
      <c r="T69" s="12">
        <v>0</v>
      </c>
      <c r="V69" s="40">
        <v>0</v>
      </c>
      <c r="W69" s="75">
        <v>0</v>
      </c>
      <c r="X69" s="75">
        <v>53.699999999999996</v>
      </c>
      <c r="Y69" s="75">
        <v>0</v>
      </c>
      <c r="Z69" s="149">
        <v>0</v>
      </c>
      <c r="AB69" s="58">
        <v>1</v>
      </c>
      <c r="AC69" s="149">
        <v>0</v>
      </c>
      <c r="AD69" s="149">
        <v>0</v>
      </c>
      <c r="AE69" s="75"/>
      <c r="AF69" s="75"/>
    </row>
    <row r="70" spans="2:32" x14ac:dyDescent="0.25">
      <c r="B70" s="50" t="s">
        <v>181</v>
      </c>
      <c r="D70" s="19">
        <v>271.62700000000001</v>
      </c>
      <c r="E70" s="19">
        <v>252.5</v>
      </c>
      <c r="F70" s="19">
        <v>283</v>
      </c>
      <c r="G70" s="19">
        <v>199.20000000000002</v>
      </c>
      <c r="H70" s="19">
        <v>199.20000000000002</v>
      </c>
      <c r="J70" s="19">
        <v>240.227002</v>
      </c>
      <c r="K70" s="19">
        <v>233.4</v>
      </c>
      <c r="L70" s="19">
        <v>220</v>
      </c>
      <c r="M70" s="19">
        <v>150.1</v>
      </c>
      <c r="N70" s="19">
        <v>150.1</v>
      </c>
      <c r="P70" s="19">
        <v>130.69999999999999</v>
      </c>
      <c r="Q70" s="19">
        <v>116.2</v>
      </c>
      <c r="R70" s="19">
        <v>203.5</v>
      </c>
      <c r="S70" s="19">
        <v>202.7</v>
      </c>
      <c r="T70" s="19">
        <v>202.7</v>
      </c>
      <c r="V70" s="19">
        <v>169.5</v>
      </c>
      <c r="W70" s="19">
        <v>388.40000000000003</v>
      </c>
      <c r="X70" s="19">
        <v>522.79999999999995</v>
      </c>
      <c r="Y70" s="19">
        <v>383</v>
      </c>
      <c r="Z70" s="148">
        <v>364</v>
      </c>
      <c r="AB70" s="148">
        <v>329</v>
      </c>
      <c r="AC70" s="148">
        <v>258</v>
      </c>
      <c r="AD70" s="148">
        <v>508</v>
      </c>
      <c r="AE70" s="19"/>
      <c r="AF70" s="19"/>
    </row>
    <row r="71" spans="2:32" x14ac:dyDescent="0.25">
      <c r="B71" s="8" t="s">
        <v>52</v>
      </c>
      <c r="D71" s="12">
        <v>1246.327</v>
      </c>
      <c r="E71" s="12">
        <v>1151</v>
      </c>
      <c r="F71" s="12">
        <v>1327.7</v>
      </c>
      <c r="G71" s="12">
        <v>2322.5999999999995</v>
      </c>
      <c r="H71" s="12">
        <v>2322.5999999999995</v>
      </c>
      <c r="J71" s="12">
        <v>2537.9270019999999</v>
      </c>
      <c r="K71" s="12">
        <v>1434.9</v>
      </c>
      <c r="L71" s="12">
        <v>1404.5</v>
      </c>
      <c r="M71" s="12">
        <v>1304.9000000000001</v>
      </c>
      <c r="N71" s="12">
        <v>1304.9000000000001</v>
      </c>
      <c r="P71" s="12">
        <v>1344.6</v>
      </c>
      <c r="Q71" s="12">
        <v>1290</v>
      </c>
      <c r="R71" s="12">
        <v>1345.2</v>
      </c>
      <c r="S71" s="12">
        <v>1297</v>
      </c>
      <c r="T71" s="12">
        <v>1297</v>
      </c>
      <c r="V71" s="12">
        <v>1444.3</v>
      </c>
      <c r="W71" s="12">
        <v>2256.5</v>
      </c>
      <c r="X71" s="12">
        <v>2532.2999999999997</v>
      </c>
      <c r="Y71" s="12">
        <v>2089</v>
      </c>
      <c r="Z71" s="113">
        <v>2089</v>
      </c>
      <c r="AB71" s="113">
        <f>SUM(AB63:AB70)</f>
        <v>2171</v>
      </c>
      <c r="AC71" s="113">
        <f>SUM(AC63:AC70)</f>
        <v>2499</v>
      </c>
      <c r="AD71" s="113">
        <f>SUM(AD63:AD70)</f>
        <v>2333</v>
      </c>
      <c r="AE71" s="12"/>
      <c r="AF71" s="12"/>
    </row>
    <row r="72" spans="2:32" x14ac:dyDescent="0.25">
      <c r="D72" s="4"/>
      <c r="E72" s="4"/>
      <c r="F72" s="4"/>
      <c r="G72" s="20"/>
      <c r="H72" s="4"/>
      <c r="J72" s="4"/>
      <c r="K72" s="4"/>
      <c r="L72" s="4"/>
      <c r="M72" s="4"/>
      <c r="N72" s="4"/>
      <c r="P72" s="4"/>
      <c r="Q72" s="4"/>
      <c r="R72" s="4"/>
      <c r="S72" s="4"/>
      <c r="T72" s="4"/>
      <c r="V72" s="37"/>
      <c r="W72" s="37"/>
      <c r="X72" s="37"/>
      <c r="Y72" s="37"/>
      <c r="Z72" s="137"/>
      <c r="AB72" s="137"/>
      <c r="AC72" s="37"/>
      <c r="AD72" s="37"/>
      <c r="AE72" s="37"/>
      <c r="AF72" s="37"/>
    </row>
    <row r="73" spans="2:32" x14ac:dyDescent="0.25">
      <c r="B73" s="8" t="s">
        <v>53</v>
      </c>
      <c r="D73" s="12">
        <v>3648.8270000000002</v>
      </c>
      <c r="E73" s="12">
        <v>3411.7000000000003</v>
      </c>
      <c r="F73" s="12">
        <v>3242.6000000000004</v>
      </c>
      <c r="G73" s="12">
        <v>3104.2</v>
      </c>
      <c r="H73" s="12">
        <v>3104.2</v>
      </c>
      <c r="J73" s="12">
        <v>3250.0270019999998</v>
      </c>
      <c r="K73" s="12">
        <v>3192.7</v>
      </c>
      <c r="L73" s="12">
        <v>3108.9</v>
      </c>
      <c r="M73" s="12">
        <v>2903</v>
      </c>
      <c r="N73" s="12">
        <v>2903</v>
      </c>
      <c r="P73" s="12">
        <v>2907.7</v>
      </c>
      <c r="Q73" s="12">
        <v>2915.4</v>
      </c>
      <c r="R73" s="12">
        <v>2803.8</v>
      </c>
      <c r="S73" s="12">
        <v>2917.1</v>
      </c>
      <c r="T73" s="12">
        <v>2917.1</v>
      </c>
      <c r="V73" s="12">
        <v>3040.6000000000004</v>
      </c>
      <c r="W73" s="12">
        <v>5260.5</v>
      </c>
      <c r="X73" s="12">
        <v>5351.5</v>
      </c>
      <c r="Y73" s="12">
        <v>5206</v>
      </c>
      <c r="Z73" s="113">
        <v>5206</v>
      </c>
      <c r="AB73" s="113">
        <f>AB60+AB71</f>
        <v>5481</v>
      </c>
      <c r="AC73" s="113">
        <f>AC60+AC71</f>
        <v>5783</v>
      </c>
      <c r="AD73" s="113">
        <f>AD60+AD71</f>
        <v>5928</v>
      </c>
      <c r="AE73" s="12"/>
      <c r="AF73" s="12"/>
    </row>
    <row r="74" spans="2:32" x14ac:dyDescent="0.25">
      <c r="D74" s="4"/>
      <c r="E74" s="4"/>
      <c r="F74" s="4"/>
      <c r="G74" s="20"/>
      <c r="H74" s="4"/>
      <c r="J74" s="4"/>
      <c r="K74" s="4"/>
      <c r="L74" s="4"/>
      <c r="M74" s="4"/>
      <c r="N74" s="4"/>
      <c r="P74" s="4"/>
      <c r="Q74" s="4"/>
      <c r="R74" s="4"/>
      <c r="S74" s="4"/>
      <c r="T74" s="4"/>
      <c r="V74" s="37"/>
      <c r="W74" s="37"/>
      <c r="X74" s="37"/>
      <c r="Y74" s="37"/>
      <c r="Z74" s="137"/>
      <c r="AB74" s="137"/>
      <c r="AC74" s="37"/>
      <c r="AD74" s="37"/>
      <c r="AE74" s="37"/>
      <c r="AF74" s="37"/>
    </row>
    <row r="75" spans="2:32" x14ac:dyDescent="0.25">
      <c r="B75" s="23" t="s">
        <v>54</v>
      </c>
      <c r="D75" s="24">
        <v>6460.7999980000004</v>
      </c>
      <c r="E75" s="24">
        <v>6276</v>
      </c>
      <c r="F75" s="24">
        <v>6263.4000000000005</v>
      </c>
      <c r="G75" s="24">
        <v>6143.0999999999995</v>
      </c>
      <c r="H75" s="24">
        <v>6143.0999999999995</v>
      </c>
      <c r="I75" s="47"/>
      <c r="J75" s="24">
        <v>6243.5</v>
      </c>
      <c r="K75" s="24">
        <v>6204.9</v>
      </c>
      <c r="L75" s="24">
        <v>6216.5</v>
      </c>
      <c r="M75" s="24">
        <v>6055.3</v>
      </c>
      <c r="N75" s="24">
        <v>6055.3</v>
      </c>
      <c r="P75" s="24">
        <v>6054.7</v>
      </c>
      <c r="Q75" s="24">
        <v>6111.2</v>
      </c>
      <c r="R75" s="24">
        <v>6149</v>
      </c>
      <c r="S75" s="24">
        <v>6280.2</v>
      </c>
      <c r="T75" s="24">
        <v>6280.2</v>
      </c>
      <c r="V75" s="24">
        <v>6378</v>
      </c>
      <c r="W75" s="24">
        <v>8624.9</v>
      </c>
      <c r="X75" s="24">
        <v>8878.6</v>
      </c>
      <c r="Y75" s="24">
        <v>8668</v>
      </c>
      <c r="Z75" s="56">
        <v>8668</v>
      </c>
      <c r="AB75" s="56">
        <f>AB53+AB73</f>
        <v>8942.5</v>
      </c>
      <c r="AC75" s="56">
        <f>AC53+AC73</f>
        <v>9284</v>
      </c>
      <c r="AD75" s="56">
        <f>AD53+AD73</f>
        <v>9604</v>
      </c>
      <c r="AE75" s="24"/>
      <c r="AF75" s="24"/>
    </row>
    <row r="76" spans="2:32" x14ac:dyDescent="0.25"/>
    <row r="77" spans="2:32" x14ac:dyDescent="0.25">
      <c r="B77" s="1" t="s">
        <v>172</v>
      </c>
      <c r="D77" s="4"/>
      <c r="E77" s="4"/>
      <c r="F77" s="4"/>
      <c r="G77" s="4"/>
      <c r="H77" s="4"/>
      <c r="I77" s="4"/>
      <c r="J77" s="4"/>
      <c r="K77" s="4"/>
      <c r="L77" s="4"/>
      <c r="M77" s="4"/>
      <c r="N77" s="4"/>
      <c r="S77" s="4"/>
      <c r="T77" s="4"/>
    </row>
    <row r="78" spans="2:32" x14ac:dyDescent="0.25">
      <c r="B78" s="1" t="s">
        <v>173</v>
      </c>
      <c r="D78" s="4"/>
      <c r="E78" s="4"/>
      <c r="F78" s="4"/>
      <c r="G78" s="4"/>
      <c r="H78" s="4"/>
      <c r="I78" s="4"/>
      <c r="J78" s="4"/>
      <c r="K78" s="4"/>
      <c r="L78" s="4"/>
      <c r="M78" s="4"/>
      <c r="N78" s="4"/>
      <c r="S78" s="4"/>
      <c r="T78" s="4"/>
    </row>
    <row r="79" spans="2:32" x14ac:dyDescent="0.25">
      <c r="B79" s="1" t="s">
        <v>185</v>
      </c>
      <c r="D79" s="4"/>
      <c r="E79" s="4"/>
      <c r="F79" s="4"/>
      <c r="G79" s="4"/>
      <c r="H79" s="4"/>
      <c r="I79" s="4"/>
      <c r="J79" s="4"/>
      <c r="K79" s="4"/>
      <c r="L79" s="4"/>
      <c r="M79" s="4"/>
      <c r="N79" s="4"/>
      <c r="S79" s="4"/>
      <c r="T79" s="4"/>
    </row>
    <row r="80" spans="2:32" x14ac:dyDescent="0.25">
      <c r="D80" s="4"/>
      <c r="E80" s="4"/>
      <c r="F80" s="4"/>
      <c r="G80" s="4"/>
      <c r="H80" s="4"/>
      <c r="I80" s="4"/>
      <c r="J80" s="4"/>
      <c r="K80" s="4"/>
      <c r="L80" s="4"/>
      <c r="M80" s="4"/>
      <c r="N80" s="4"/>
      <c r="S80" s="4"/>
      <c r="T80" s="4"/>
    </row>
    <row r="81" spans="4:20" x14ac:dyDescent="0.25">
      <c r="D81" s="4"/>
      <c r="E81" s="4"/>
      <c r="F81" s="4"/>
      <c r="G81" s="4"/>
      <c r="H81" s="4"/>
      <c r="I81" s="4"/>
      <c r="J81" s="4"/>
      <c r="K81" s="4"/>
      <c r="L81" s="4"/>
      <c r="M81" s="4"/>
      <c r="N81" s="4"/>
      <c r="S81" s="4"/>
      <c r="T81" s="4"/>
    </row>
    <row r="82" spans="4:20" x14ac:dyDescent="0.25"/>
    <row r="83" spans="4:20" x14ac:dyDescent="0.25"/>
  </sheetData>
  <phoneticPr fontId="8" type="noConversion"/>
  <pageMargins left="0.70866141732283472" right="0.70866141732283472" top="0.74803149606299213" bottom="0.74803149606299213" header="0.31496062992125984" footer="0.31496062992125984"/>
  <pageSetup paperSize="8" scale="80" orientation="landscape" horizontalDpi="200" verticalDpi="200"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BD2-018D-4756-ACFA-514ACC26383E}">
  <sheetPr>
    <pageSetUpPr fitToPage="1"/>
  </sheetPr>
  <dimension ref="A1:AM42"/>
  <sheetViews>
    <sheetView showGridLines="0" zoomScaleNormal="100" workbookViewId="0">
      <pane xSplit="3" ySplit="4" topLeftCell="H5" activePane="bottomRight" state="frozen"/>
      <selection pane="topRight" activeCell="D1" sqref="D1"/>
      <selection pane="bottomLeft" activeCell="A5" sqref="A5"/>
      <selection pane="bottomRight" activeCell="B1" sqref="B1"/>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52" customWidth="1"/>
    <col min="10" max="10" width="9.85546875" style="1" hidden="1" customWidth="1" outlineLevel="1"/>
    <col min="11" max="13" width="9.140625" style="2" hidden="1" customWidth="1" outlineLevel="1"/>
    <col min="14" max="14" width="9.140625" style="2" customWidth="1" collapsed="1"/>
    <col min="15" max="15" width="4" style="52" customWidth="1"/>
    <col min="16" max="16" width="9.140625" style="2" hidden="1" customWidth="1" outlineLevel="1"/>
    <col min="17" max="19" width="8.85546875" style="2" hidden="1" customWidth="1" outlineLevel="1"/>
    <col min="20" max="20" width="8.85546875" style="2" bestFit="1" customWidth="1" collapsed="1"/>
    <col min="21" max="21" width="4" style="2" customWidth="1"/>
    <col min="22" max="23" width="8.85546875" style="2" customWidth="1" outlineLevel="1"/>
    <col min="24" max="24" width="9.140625" style="2" customWidth="1" outlineLevel="1"/>
    <col min="25" max="25" width="9.140625" style="41" customWidth="1" outlineLevel="1"/>
    <col min="26" max="26" width="9.140625" style="41" customWidth="1"/>
    <col min="27" max="27" width="4" style="2" customWidth="1"/>
    <col min="28" max="29" width="8.85546875" style="2" customWidth="1" outlineLevel="1"/>
    <col min="30" max="30" width="9.140625" style="2" customWidth="1" outlineLevel="1"/>
    <col min="31" max="31" width="9.140625" style="41" customWidth="1" outlineLevel="1"/>
    <col min="32" max="32" width="9.140625" style="41" customWidth="1"/>
    <col min="33" max="33" width="9.140625" style="2" customWidth="1"/>
    <col min="34" max="39" width="0" style="2" hidden="1" customWidth="1"/>
    <col min="40" max="16384" width="9.140625" style="2" hidden="1"/>
  </cols>
  <sheetData>
    <row r="1" spans="2:33" ht="99" customHeight="1" x14ac:dyDescent="0.5">
      <c r="B1" s="93" t="s">
        <v>159</v>
      </c>
    </row>
    <row r="2" spans="2:33" s="33" customFormat="1" ht="15.75" x14ac:dyDescent="0.25">
      <c r="B2" s="33" t="s">
        <v>121</v>
      </c>
      <c r="D2" s="34" t="s">
        <v>5</v>
      </c>
      <c r="E2" s="34" t="s">
        <v>5</v>
      </c>
      <c r="F2" s="34" t="s">
        <v>5</v>
      </c>
      <c r="G2" s="34" t="s">
        <v>5</v>
      </c>
      <c r="H2" s="34" t="s">
        <v>5</v>
      </c>
      <c r="I2" s="122"/>
      <c r="J2" s="34" t="s">
        <v>86</v>
      </c>
      <c r="K2" s="34" t="s">
        <v>86</v>
      </c>
      <c r="L2" s="34" t="str">
        <f t="shared" ref="L2:N2" si="0">K2</f>
        <v>2021/22</v>
      </c>
      <c r="M2" s="34" t="str">
        <f t="shared" si="0"/>
        <v>2021/22</v>
      </c>
      <c r="N2" s="34" t="str">
        <f t="shared" si="0"/>
        <v>2021/22</v>
      </c>
      <c r="O2" s="122"/>
      <c r="P2" s="34" t="s">
        <v>95</v>
      </c>
      <c r="Q2" s="34" t="s">
        <v>95</v>
      </c>
      <c r="R2" s="34" t="s">
        <v>95</v>
      </c>
      <c r="S2" s="34" t="str">
        <f t="shared" ref="S2" si="1">R2</f>
        <v>2022/23</v>
      </c>
      <c r="T2" s="34" t="str">
        <f t="shared" ref="T2" si="2">S2</f>
        <v>2022/23</v>
      </c>
      <c r="U2" s="81"/>
      <c r="V2" s="34" t="s">
        <v>104</v>
      </c>
      <c r="W2" s="34" t="s">
        <v>104</v>
      </c>
      <c r="X2" s="34" t="s">
        <v>104</v>
      </c>
      <c r="Y2" s="86" t="s">
        <v>104</v>
      </c>
      <c r="Z2" s="86" t="s">
        <v>104</v>
      </c>
      <c r="AA2" s="81"/>
      <c r="AB2" s="34" t="s">
        <v>163</v>
      </c>
      <c r="AC2" s="34" t="s">
        <v>163</v>
      </c>
      <c r="AD2" s="34" t="s">
        <v>163</v>
      </c>
      <c r="AE2" s="34" t="s">
        <v>163</v>
      </c>
      <c r="AF2" s="34" t="s">
        <v>163</v>
      </c>
      <c r="AG2" s="81"/>
    </row>
    <row r="3" spans="2:33" s="33" customFormat="1" ht="15.75" x14ac:dyDescent="0.25">
      <c r="B3" s="33" t="s">
        <v>7</v>
      </c>
      <c r="D3" s="34" t="s">
        <v>1</v>
      </c>
      <c r="E3" s="34" t="s">
        <v>2</v>
      </c>
      <c r="F3" s="34" t="s">
        <v>3</v>
      </c>
      <c r="G3" s="34" t="s">
        <v>4</v>
      </c>
      <c r="H3" s="34" t="s">
        <v>0</v>
      </c>
      <c r="I3" s="122"/>
      <c r="J3" s="34" t="s">
        <v>1</v>
      </c>
      <c r="K3" s="34" t="s">
        <v>2</v>
      </c>
      <c r="L3" s="34" t="s">
        <v>3</v>
      </c>
      <c r="M3" s="34" t="s">
        <v>4</v>
      </c>
      <c r="N3" s="34" t="s">
        <v>0</v>
      </c>
      <c r="O3" s="122"/>
      <c r="P3" s="34" t="s">
        <v>1</v>
      </c>
      <c r="Q3" s="34" t="s">
        <v>2</v>
      </c>
      <c r="R3" s="34" t="s">
        <v>3</v>
      </c>
      <c r="S3" s="34" t="s">
        <v>4</v>
      </c>
      <c r="T3" s="34" t="s">
        <v>0</v>
      </c>
      <c r="U3" s="81"/>
      <c r="V3" s="34" t="s">
        <v>1</v>
      </c>
      <c r="W3" s="34" t="s">
        <v>2</v>
      </c>
      <c r="X3" s="34" t="s">
        <v>3</v>
      </c>
      <c r="Y3" s="86" t="s">
        <v>117</v>
      </c>
      <c r="Z3" s="86" t="s">
        <v>0</v>
      </c>
      <c r="AA3" s="81"/>
      <c r="AB3" s="34" t="s">
        <v>1</v>
      </c>
      <c r="AC3" s="34" t="s">
        <v>2</v>
      </c>
      <c r="AD3" s="34" t="s">
        <v>3</v>
      </c>
      <c r="AE3" s="86" t="s">
        <v>4</v>
      </c>
      <c r="AF3" s="86" t="s">
        <v>0</v>
      </c>
      <c r="AG3" s="81"/>
    </row>
    <row r="4" spans="2:33" x14ac:dyDescent="0.25">
      <c r="D4" s="15"/>
      <c r="E4" s="15"/>
      <c r="F4" s="15"/>
      <c r="G4" s="15"/>
      <c r="H4" s="15"/>
      <c r="J4" s="15"/>
      <c r="K4" s="15"/>
      <c r="L4" s="15"/>
      <c r="M4" s="15"/>
      <c r="N4" s="15"/>
      <c r="S4" s="15"/>
      <c r="T4" s="15"/>
    </row>
    <row r="5" spans="2:33" x14ac:dyDescent="0.25">
      <c r="B5" s="1" t="s">
        <v>16</v>
      </c>
      <c r="D5" s="28">
        <v>59.850727999999918</v>
      </c>
      <c r="E5" s="28">
        <v>66.216177999999999</v>
      </c>
      <c r="F5" s="28">
        <v>197.77543200000005</v>
      </c>
      <c r="G5" s="28">
        <v>29.540000000000024</v>
      </c>
      <c r="H5" s="28">
        <v>353.382338</v>
      </c>
      <c r="I5" s="89"/>
      <c r="J5" s="28">
        <v>67.458532999999903</v>
      </c>
      <c r="K5" s="28">
        <v>46.405086999999995</v>
      </c>
      <c r="L5" s="28">
        <v>189.5000040000001</v>
      </c>
      <c r="M5" s="28">
        <v>47.736376000000007</v>
      </c>
      <c r="N5" s="28">
        <v>351.1</v>
      </c>
      <c r="O5" s="89"/>
      <c r="P5" s="28">
        <v>88.6</v>
      </c>
      <c r="Q5" s="28">
        <v>60</v>
      </c>
      <c r="R5" s="28">
        <v>188.8</v>
      </c>
      <c r="S5" s="28">
        <v>35.200000000000003</v>
      </c>
      <c r="T5" s="28">
        <v>372.8</v>
      </c>
      <c r="V5" s="28">
        <v>65.400000000000034</v>
      </c>
      <c r="W5" s="28">
        <v>3.6</v>
      </c>
      <c r="X5" s="28">
        <v>220.103455</v>
      </c>
      <c r="Y5" s="12">
        <v>-41.103455000000032</v>
      </c>
      <c r="Z5" s="113">
        <v>248</v>
      </c>
      <c r="AB5" s="161">
        <v>76</v>
      </c>
      <c r="AC5" s="161">
        <v>31</v>
      </c>
      <c r="AD5" s="161">
        <v>266</v>
      </c>
      <c r="AE5" s="12"/>
      <c r="AF5" s="113"/>
    </row>
    <row r="6" spans="2:33" x14ac:dyDescent="0.25">
      <c r="B6" s="1" t="s">
        <v>164</v>
      </c>
      <c r="D6" s="28">
        <v>99.2</v>
      </c>
      <c r="E6" s="28">
        <v>100.8</v>
      </c>
      <c r="F6" s="28">
        <v>101.6</v>
      </c>
      <c r="G6" s="28">
        <v>106</v>
      </c>
      <c r="H6" s="28">
        <v>407.6</v>
      </c>
      <c r="I6" s="89"/>
      <c r="J6" s="28">
        <v>107.7</v>
      </c>
      <c r="K6" s="28">
        <v>106.3</v>
      </c>
      <c r="L6" s="28">
        <v>107.2</v>
      </c>
      <c r="M6" s="28">
        <v>100.10000000000002</v>
      </c>
      <c r="N6" s="28">
        <v>421.3</v>
      </c>
      <c r="O6" s="89"/>
      <c r="P6" s="28">
        <v>89.1</v>
      </c>
      <c r="Q6" s="28">
        <v>86.7</v>
      </c>
      <c r="R6" s="28">
        <v>94.5</v>
      </c>
      <c r="S6" s="28">
        <v>110.9</v>
      </c>
      <c r="T6" s="28">
        <v>381.1</v>
      </c>
      <c r="V6" s="28">
        <v>91.1</v>
      </c>
      <c r="W6" s="28">
        <v>113.1</v>
      </c>
      <c r="X6" s="28">
        <v>155.1</v>
      </c>
      <c r="Y6" s="12">
        <v>165.69999999999996</v>
      </c>
      <c r="Z6" s="113">
        <v>525</v>
      </c>
      <c r="AB6" s="161">
        <v>158</v>
      </c>
      <c r="AC6" s="161">
        <v>157</v>
      </c>
      <c r="AD6" s="161">
        <v>156</v>
      </c>
      <c r="AE6" s="12"/>
      <c r="AF6" s="113"/>
    </row>
    <row r="7" spans="2:33" x14ac:dyDescent="0.25">
      <c r="B7" s="1" t="s">
        <v>55</v>
      </c>
      <c r="D7" s="28">
        <v>1.2</v>
      </c>
      <c r="E7" s="28">
        <v>0.7</v>
      </c>
      <c r="F7" s="28">
        <v>1.7</v>
      </c>
      <c r="G7" s="28">
        <v>1.6</v>
      </c>
      <c r="H7" s="28">
        <v>5.1999999999999993</v>
      </c>
      <c r="I7" s="89"/>
      <c r="J7" s="28">
        <v>-23.6</v>
      </c>
      <c r="K7" s="28">
        <v>2.9</v>
      </c>
      <c r="L7" s="28">
        <v>2.1</v>
      </c>
      <c r="M7" s="28">
        <v>5.1000000000000014</v>
      </c>
      <c r="N7" s="28">
        <v>-13.5</v>
      </c>
      <c r="O7" s="89"/>
      <c r="P7" s="28">
        <v>1.5</v>
      </c>
      <c r="Q7" s="28">
        <v>2.2000000000000002</v>
      </c>
      <c r="R7" s="28">
        <v>2.1</v>
      </c>
      <c r="S7" s="28">
        <v>2.2000000000000002</v>
      </c>
      <c r="T7" s="28">
        <v>8</v>
      </c>
      <c r="V7" s="28">
        <v>2</v>
      </c>
      <c r="W7" s="28">
        <v>3.4</v>
      </c>
      <c r="X7" s="28">
        <v>2.6</v>
      </c>
      <c r="Y7" s="12">
        <v>3</v>
      </c>
      <c r="Z7" s="113">
        <v>11</v>
      </c>
      <c r="AB7" s="161">
        <v>3</v>
      </c>
      <c r="AC7" s="161">
        <v>5</v>
      </c>
      <c r="AD7" s="161">
        <v>5</v>
      </c>
      <c r="AE7" s="12"/>
      <c r="AF7" s="113"/>
    </row>
    <row r="8" spans="2:33" x14ac:dyDescent="0.25">
      <c r="B8" s="1" t="s">
        <v>166</v>
      </c>
      <c r="D8" s="28">
        <v>-0.2</v>
      </c>
      <c r="E8" s="28">
        <v>-0.2</v>
      </c>
      <c r="F8" s="28">
        <v>-0.2</v>
      </c>
      <c r="G8" s="28">
        <v>-0.1</v>
      </c>
      <c r="H8" s="28">
        <v>-0.70000000000000007</v>
      </c>
      <c r="I8" s="89"/>
      <c r="J8" s="28">
        <v>0.1</v>
      </c>
      <c r="K8" s="28">
        <v>0.1</v>
      </c>
      <c r="L8" s="28">
        <v>1.0000000000000001E-9</v>
      </c>
      <c r="M8" s="28">
        <v>4.3999999989999994</v>
      </c>
      <c r="N8" s="28">
        <v>4.5999999999999996</v>
      </c>
      <c r="O8" s="89"/>
      <c r="P8" s="28">
        <v>-0.2</v>
      </c>
      <c r="Q8" s="28">
        <v>5.3</v>
      </c>
      <c r="R8" s="28">
        <v>-0.2</v>
      </c>
      <c r="S8" s="28">
        <v>0</v>
      </c>
      <c r="T8" s="28">
        <v>4.9000000000000004</v>
      </c>
      <c r="V8" s="28">
        <v>-0.1</v>
      </c>
      <c r="W8" s="28">
        <v>-0.1</v>
      </c>
      <c r="X8" s="28">
        <v>-0.30000000000000004</v>
      </c>
      <c r="Y8" s="12">
        <v>-0.5</v>
      </c>
      <c r="Z8" s="113">
        <v>-1</v>
      </c>
      <c r="AB8" s="161">
        <v>0</v>
      </c>
      <c r="AC8" s="161">
        <v>0</v>
      </c>
      <c r="AD8" s="161">
        <v>0</v>
      </c>
      <c r="AE8" s="12"/>
      <c r="AF8" s="113"/>
    </row>
    <row r="9" spans="2:33" x14ac:dyDescent="0.25">
      <c r="B9" s="1" t="s">
        <v>13</v>
      </c>
      <c r="D9" s="28">
        <v>-0.1</v>
      </c>
      <c r="E9" s="28">
        <v>1E-4</v>
      </c>
      <c r="F9" s="28">
        <v>-17.3</v>
      </c>
      <c r="G9" s="28">
        <v>-0.1</v>
      </c>
      <c r="H9" s="28">
        <v>-17.499900000000004</v>
      </c>
      <c r="I9" s="89"/>
      <c r="J9" s="28">
        <v>1E-4</v>
      </c>
      <c r="K9" s="28">
        <v>9.9999999999999995E-7</v>
      </c>
      <c r="L9" s="28">
        <v>-5.0999999999999996</v>
      </c>
      <c r="M9" s="28">
        <v>-0.20010100000000008</v>
      </c>
      <c r="N9" s="28">
        <v>-5.3</v>
      </c>
      <c r="O9" s="89"/>
      <c r="P9" s="28">
        <v>0</v>
      </c>
      <c r="Q9" s="28">
        <v>0</v>
      </c>
      <c r="R9" s="28">
        <v>0</v>
      </c>
      <c r="S9" s="28">
        <v>-0.5</v>
      </c>
      <c r="T9" s="28">
        <v>-0.5</v>
      </c>
      <c r="V9" s="28">
        <v>1E-4</v>
      </c>
      <c r="W9" s="28">
        <v>-2.7</v>
      </c>
      <c r="X9" s="28">
        <v>-4.9000000000000004</v>
      </c>
      <c r="Y9" s="12">
        <v>-4.4000999999999992</v>
      </c>
      <c r="Z9" s="113">
        <v>-12</v>
      </c>
      <c r="AB9" s="161">
        <v>-2</v>
      </c>
      <c r="AC9" s="161">
        <v>0</v>
      </c>
      <c r="AD9" s="161">
        <v>0</v>
      </c>
      <c r="AE9" s="12"/>
      <c r="AF9" s="113"/>
    </row>
    <row r="10" spans="2:33" x14ac:dyDescent="0.25">
      <c r="B10" s="1" t="s">
        <v>14</v>
      </c>
      <c r="D10" s="28">
        <v>12.5</v>
      </c>
      <c r="E10" s="28">
        <v>11.2</v>
      </c>
      <c r="F10" s="28">
        <v>10.199999999999999</v>
      </c>
      <c r="G10" s="28">
        <v>11.3</v>
      </c>
      <c r="H10" s="28">
        <v>45.2</v>
      </c>
      <c r="I10" s="89"/>
      <c r="J10" s="28">
        <v>10.5</v>
      </c>
      <c r="K10" s="28">
        <v>10.199999999999999</v>
      </c>
      <c r="L10" s="28">
        <v>9.3000000000000007</v>
      </c>
      <c r="M10" s="28">
        <v>7.8999999999999986</v>
      </c>
      <c r="N10" s="28">
        <v>37.9</v>
      </c>
      <c r="O10" s="89"/>
      <c r="P10" s="28">
        <v>9.1999999999999993</v>
      </c>
      <c r="Q10" s="28">
        <v>8</v>
      </c>
      <c r="R10" s="28">
        <v>12.9</v>
      </c>
      <c r="S10" s="28">
        <v>15.8</v>
      </c>
      <c r="T10" s="28">
        <v>45.9</v>
      </c>
      <c r="V10" s="28">
        <v>23.4</v>
      </c>
      <c r="W10" s="28">
        <v>24.2</v>
      </c>
      <c r="X10" s="28">
        <v>34.4</v>
      </c>
      <c r="Y10" s="12">
        <v>61.999999999999993</v>
      </c>
      <c r="Z10" s="113">
        <v>144</v>
      </c>
      <c r="AB10" s="161">
        <v>44</v>
      </c>
      <c r="AC10" s="161">
        <v>50</v>
      </c>
      <c r="AD10" s="161">
        <v>51</v>
      </c>
      <c r="AE10" s="12"/>
      <c r="AF10" s="113"/>
    </row>
    <row r="11" spans="2:33" x14ac:dyDescent="0.25">
      <c r="B11" s="8" t="s">
        <v>56</v>
      </c>
      <c r="D11" s="44">
        <v>172.45072799999994</v>
      </c>
      <c r="E11" s="44">
        <v>178.71627799999999</v>
      </c>
      <c r="F11" s="44">
        <v>293.77543200000002</v>
      </c>
      <c r="G11" s="44">
        <v>148.24000000000004</v>
      </c>
      <c r="H11" s="44">
        <v>793.18243799999993</v>
      </c>
      <c r="I11" s="90"/>
      <c r="J11" s="44">
        <v>162.15863299999992</v>
      </c>
      <c r="K11" s="44">
        <v>165.90508799999998</v>
      </c>
      <c r="L11" s="44">
        <v>303.00000400100009</v>
      </c>
      <c r="M11" s="44">
        <v>165.03627499900006</v>
      </c>
      <c r="N11" s="44">
        <v>796.1</v>
      </c>
      <c r="O11" s="90"/>
      <c r="P11" s="44">
        <v>188.2</v>
      </c>
      <c r="Q11" s="44">
        <v>162.19999999999999</v>
      </c>
      <c r="R11" s="44">
        <v>298.10000000000002</v>
      </c>
      <c r="S11" s="44">
        <v>163.60000000000002</v>
      </c>
      <c r="T11" s="44">
        <v>812.2</v>
      </c>
      <c r="V11" s="44">
        <v>181.80010000000004</v>
      </c>
      <c r="W11" s="44">
        <v>141.5</v>
      </c>
      <c r="X11" s="44">
        <v>407.00345499999997</v>
      </c>
      <c r="Y11" s="87">
        <v>184.69644499999993</v>
      </c>
      <c r="Z11" s="155">
        <v>915</v>
      </c>
      <c r="AB11" s="157">
        <f>SUM(AB5:AB10)</f>
        <v>279</v>
      </c>
      <c r="AC11" s="157">
        <f>SUM(AC5:AC10)</f>
        <v>243</v>
      </c>
      <c r="AD11" s="157">
        <f>SUM(AD5:AD10)</f>
        <v>478</v>
      </c>
      <c r="AE11" s="87"/>
      <c r="AF11" s="155"/>
    </row>
    <row r="12" spans="2:33" x14ac:dyDescent="0.25">
      <c r="B12" s="6" t="s">
        <v>57</v>
      </c>
      <c r="D12" s="29">
        <v>128.5</v>
      </c>
      <c r="E12" s="29">
        <v>-59.5</v>
      </c>
      <c r="F12" s="29">
        <v>220.8</v>
      </c>
      <c r="G12" s="29">
        <v>-64.400000000000006</v>
      </c>
      <c r="H12" s="29">
        <v>225.4</v>
      </c>
      <c r="I12" s="89"/>
      <c r="J12" s="29">
        <v>-73.956709000000004</v>
      </c>
      <c r="K12" s="29">
        <v>-36.299999999999997</v>
      </c>
      <c r="L12" s="29">
        <v>16.600000000000001</v>
      </c>
      <c r="M12" s="29">
        <v>-87.943290999999988</v>
      </c>
      <c r="N12" s="29">
        <v>-181.6</v>
      </c>
      <c r="O12" s="89"/>
      <c r="P12" s="29">
        <v>-43.7</v>
      </c>
      <c r="Q12" s="29">
        <v>-16.5</v>
      </c>
      <c r="R12" s="29">
        <v>169.1</v>
      </c>
      <c r="S12" s="29">
        <v>-178.8</v>
      </c>
      <c r="T12" s="29">
        <v>-69.900000000000006</v>
      </c>
      <c r="V12" s="29">
        <v>69.7</v>
      </c>
      <c r="W12" s="29">
        <v>-215.4</v>
      </c>
      <c r="X12" s="29">
        <v>306.39999999999998</v>
      </c>
      <c r="Y12" s="19">
        <v>-347.7</v>
      </c>
      <c r="Z12" s="148">
        <v>-187</v>
      </c>
      <c r="AB12" s="162">
        <v>-38</v>
      </c>
      <c r="AC12" s="162">
        <v>-204</v>
      </c>
      <c r="AD12" s="162">
        <v>157</v>
      </c>
      <c r="AE12" s="19"/>
      <c r="AF12" s="148"/>
    </row>
    <row r="13" spans="2:33" x14ac:dyDescent="0.25">
      <c r="B13" s="8" t="s">
        <v>58</v>
      </c>
      <c r="D13" s="45">
        <v>300.95072799999991</v>
      </c>
      <c r="E13" s="45">
        <v>119.21627799999999</v>
      </c>
      <c r="F13" s="45">
        <v>514.57543200000009</v>
      </c>
      <c r="G13" s="45">
        <v>83.840000000000032</v>
      </c>
      <c r="H13" s="45">
        <v>1018.5824379999999</v>
      </c>
      <c r="I13" s="91"/>
      <c r="J13" s="45">
        <v>88.20192399999992</v>
      </c>
      <c r="K13" s="45">
        <v>129.60508799999997</v>
      </c>
      <c r="L13" s="45">
        <v>319.60000400100012</v>
      </c>
      <c r="M13" s="45">
        <v>77.092983999000012</v>
      </c>
      <c r="N13" s="45">
        <v>614.5</v>
      </c>
      <c r="O13" s="91"/>
      <c r="P13" s="45">
        <v>144.5</v>
      </c>
      <c r="Q13" s="45">
        <v>145.69999999999999</v>
      </c>
      <c r="R13" s="45">
        <v>467.2</v>
      </c>
      <c r="S13" s="44">
        <v>-15.199999999999989</v>
      </c>
      <c r="T13" s="44">
        <v>742.30000000000007</v>
      </c>
      <c r="V13" s="45">
        <v>251.50010000000003</v>
      </c>
      <c r="W13" s="45">
        <v>-73.900000000000006</v>
      </c>
      <c r="X13" s="45">
        <v>713.40345499999989</v>
      </c>
      <c r="Y13" s="46">
        <v>-163.00355500000006</v>
      </c>
      <c r="Z13" s="118">
        <v>728</v>
      </c>
      <c r="AB13" s="158">
        <f>SUM(AB11:AB12)</f>
        <v>241</v>
      </c>
      <c r="AC13" s="158">
        <f>SUM(AC11:AC12)</f>
        <v>39</v>
      </c>
      <c r="AD13" s="158">
        <f>SUM(AD11:AD12)</f>
        <v>635</v>
      </c>
      <c r="AE13" s="46"/>
      <c r="AF13" s="118"/>
    </row>
    <row r="14" spans="2:33" x14ac:dyDescent="0.25">
      <c r="D14" s="39"/>
      <c r="E14" s="39"/>
      <c r="F14" s="39"/>
      <c r="G14" s="39"/>
      <c r="H14" s="39"/>
      <c r="I14" s="92"/>
      <c r="J14" s="39"/>
      <c r="K14" s="39"/>
      <c r="L14" s="39"/>
      <c r="M14" s="39"/>
      <c r="N14" s="39"/>
      <c r="O14" s="92"/>
      <c r="P14" s="39"/>
      <c r="Q14" s="39"/>
      <c r="R14" s="39"/>
      <c r="S14" s="39"/>
      <c r="T14" s="39"/>
      <c r="V14" s="39"/>
      <c r="W14" s="39"/>
      <c r="X14" s="28"/>
      <c r="Y14" s="36"/>
      <c r="Z14" s="144"/>
      <c r="AB14" s="159"/>
      <c r="AC14" s="39"/>
      <c r="AD14" s="39"/>
      <c r="AE14" s="36"/>
      <c r="AF14" s="144"/>
    </row>
    <row r="15" spans="2:33" x14ac:dyDescent="0.25">
      <c r="B15" s="1" t="s">
        <v>59</v>
      </c>
      <c r="D15" s="28">
        <v>0.1</v>
      </c>
      <c r="E15" s="28">
        <v>-1E-4</v>
      </c>
      <c r="F15" s="28">
        <v>0.2</v>
      </c>
      <c r="G15" s="28">
        <v>17.099999999999998</v>
      </c>
      <c r="H15" s="28">
        <v>17.399899999999999</v>
      </c>
      <c r="I15" s="89"/>
      <c r="J15" s="28">
        <v>1.0000000000000001E-5</v>
      </c>
      <c r="K15" s="28">
        <v>1E-4</v>
      </c>
      <c r="L15" s="28">
        <v>0.1</v>
      </c>
      <c r="M15" s="28">
        <v>5.0998900000000003</v>
      </c>
      <c r="N15" s="28">
        <v>5.2</v>
      </c>
      <c r="O15" s="89"/>
      <c r="P15" s="28">
        <v>0</v>
      </c>
      <c r="Q15" s="28">
        <v>0</v>
      </c>
      <c r="R15" s="28">
        <v>0</v>
      </c>
      <c r="S15" s="28">
        <v>0</v>
      </c>
      <c r="T15" s="28">
        <v>0</v>
      </c>
      <c r="V15" s="28">
        <v>0</v>
      </c>
      <c r="W15" s="28">
        <v>2.7</v>
      </c>
      <c r="X15" s="28">
        <v>0</v>
      </c>
      <c r="Y15" s="12">
        <v>-2.7</v>
      </c>
      <c r="Z15" s="113">
        <v>0</v>
      </c>
      <c r="AB15" s="161">
        <v>0</v>
      </c>
      <c r="AC15" s="161">
        <v>0</v>
      </c>
      <c r="AD15" s="161">
        <v>0</v>
      </c>
      <c r="AE15" s="12"/>
      <c r="AF15" s="113"/>
    </row>
    <row r="16" spans="2:33" x14ac:dyDescent="0.25">
      <c r="B16" s="6" t="s">
        <v>60</v>
      </c>
      <c r="D16" s="29">
        <v>1E-4</v>
      </c>
      <c r="E16" s="29">
        <v>1E-4</v>
      </c>
      <c r="F16" s="29">
        <v>-58.2</v>
      </c>
      <c r="G16" s="29">
        <v>-25.799999999999997</v>
      </c>
      <c r="H16" s="29">
        <v>-83.999799999999993</v>
      </c>
      <c r="I16" s="89"/>
      <c r="J16" s="29">
        <v>1E-4</v>
      </c>
      <c r="K16" s="29">
        <v>1E-4</v>
      </c>
      <c r="L16" s="29">
        <v>-78.5</v>
      </c>
      <c r="M16" s="29">
        <v>-30.700200000000009</v>
      </c>
      <c r="N16" s="29">
        <v>-109.2</v>
      </c>
      <c r="O16" s="89"/>
      <c r="P16" s="29">
        <v>0</v>
      </c>
      <c r="Q16" s="29">
        <v>0</v>
      </c>
      <c r="R16" s="29">
        <v>-33.299999999999997</v>
      </c>
      <c r="S16" s="29">
        <v>-30.5</v>
      </c>
      <c r="T16" s="29">
        <v>-63.8</v>
      </c>
      <c r="V16" s="29">
        <v>0</v>
      </c>
      <c r="W16" s="29">
        <v>0</v>
      </c>
      <c r="X16" s="29">
        <v>-11.5</v>
      </c>
      <c r="Y16" s="19">
        <v>-71.5</v>
      </c>
      <c r="Z16" s="148">
        <v>-83</v>
      </c>
      <c r="AB16" s="162">
        <v>0</v>
      </c>
      <c r="AC16" s="162">
        <v>0</v>
      </c>
      <c r="AD16" s="162">
        <v>-75</v>
      </c>
      <c r="AE16" s="19"/>
      <c r="AF16" s="148"/>
    </row>
    <row r="17" spans="2:32" x14ac:dyDescent="0.25">
      <c r="B17" s="8" t="s">
        <v>61</v>
      </c>
      <c r="D17" s="45">
        <v>301.05082799999991</v>
      </c>
      <c r="E17" s="45">
        <v>119.21627799999999</v>
      </c>
      <c r="F17" s="45">
        <v>456.57543200000009</v>
      </c>
      <c r="G17" s="45">
        <v>75.140000000000029</v>
      </c>
      <c r="H17" s="45">
        <v>951.98253799999998</v>
      </c>
      <c r="I17" s="91"/>
      <c r="J17" s="45">
        <v>88.202033999999927</v>
      </c>
      <c r="K17" s="45">
        <v>129.60528799999997</v>
      </c>
      <c r="L17" s="45">
        <v>241.20000400100011</v>
      </c>
      <c r="M17" s="45">
        <v>51.492673998999976</v>
      </c>
      <c r="N17" s="45">
        <v>510.5</v>
      </c>
      <c r="O17" s="91"/>
      <c r="P17" s="45">
        <v>144.5</v>
      </c>
      <c r="Q17" s="45">
        <v>145.69999999999999</v>
      </c>
      <c r="R17" s="45">
        <v>433.9</v>
      </c>
      <c r="S17" s="44">
        <v>-45.699999999999989</v>
      </c>
      <c r="T17" s="44">
        <v>678.50000000000011</v>
      </c>
      <c r="V17" s="45">
        <v>251.50010000000003</v>
      </c>
      <c r="W17" s="45">
        <v>-71.2</v>
      </c>
      <c r="X17" s="45">
        <v>701.90345499999989</v>
      </c>
      <c r="Y17" s="87">
        <v>-237.20355500000005</v>
      </c>
      <c r="Z17" s="155">
        <v>645</v>
      </c>
      <c r="AB17" s="158">
        <f>SUM(AB13:AB16)</f>
        <v>241</v>
      </c>
      <c r="AC17" s="158">
        <f>SUM(AC13:AC16)</f>
        <v>39</v>
      </c>
      <c r="AD17" s="158">
        <f>SUM(AD13:AD16)</f>
        <v>560</v>
      </c>
      <c r="AE17" s="87"/>
      <c r="AF17" s="155"/>
    </row>
    <row r="18" spans="2:32" x14ac:dyDescent="0.25">
      <c r="D18" s="39"/>
      <c r="E18" s="39"/>
      <c r="F18" s="39"/>
      <c r="G18" s="39"/>
      <c r="H18" s="39"/>
      <c r="I18" s="92"/>
      <c r="J18" s="39"/>
      <c r="K18" s="39"/>
      <c r="L18" s="39"/>
      <c r="M18" s="39"/>
      <c r="N18" s="39"/>
      <c r="O18" s="92"/>
      <c r="P18" s="39"/>
      <c r="Q18" s="39"/>
      <c r="R18" s="39"/>
      <c r="S18" s="39"/>
      <c r="T18" s="39"/>
      <c r="V18" s="39"/>
      <c r="W18" s="39"/>
      <c r="X18" s="28"/>
      <c r="Y18" s="36"/>
      <c r="Z18" s="144"/>
      <c r="AB18" s="159"/>
      <c r="AC18" s="39"/>
      <c r="AD18" s="39"/>
      <c r="AE18" s="36"/>
      <c r="AF18" s="144"/>
    </row>
    <row r="19" spans="2:32" x14ac:dyDescent="0.25">
      <c r="B19" s="1" t="s">
        <v>62</v>
      </c>
      <c r="D19" s="28">
        <v>-15.6</v>
      </c>
      <c r="E19" s="28">
        <v>-19.100000000000001</v>
      </c>
      <c r="F19" s="28">
        <v>-25.4</v>
      </c>
      <c r="G19" s="28">
        <v>-37.799999999999997</v>
      </c>
      <c r="H19" s="28">
        <v>-97.9</v>
      </c>
      <c r="I19" s="89"/>
      <c r="J19" s="28">
        <v>-35.099999999999994</v>
      </c>
      <c r="K19" s="28">
        <v>-29.7</v>
      </c>
      <c r="L19" s="28">
        <v>-39.600000000000009</v>
      </c>
      <c r="M19" s="28">
        <v>-28.5</v>
      </c>
      <c r="N19" s="28">
        <v>-132.9</v>
      </c>
      <c r="O19" s="89"/>
      <c r="P19" s="28">
        <v>-32.1</v>
      </c>
      <c r="Q19" s="28">
        <v>-36.1</v>
      </c>
      <c r="R19" s="28">
        <v>-35</v>
      </c>
      <c r="S19" s="28">
        <v>-58.9</v>
      </c>
      <c r="T19" s="28">
        <v>-162.1</v>
      </c>
      <c r="V19" s="28">
        <v>-34.9</v>
      </c>
      <c r="W19" s="28">
        <v>-39.4</v>
      </c>
      <c r="X19" s="28">
        <v>-33</v>
      </c>
      <c r="Y19" s="12">
        <v>-47.699999999999996</v>
      </c>
      <c r="Z19" s="113">
        <v>-155</v>
      </c>
      <c r="AB19" s="161">
        <v>-45</v>
      </c>
      <c r="AC19" s="161">
        <v>-36</v>
      </c>
      <c r="AD19" s="161">
        <v>-57</v>
      </c>
      <c r="AE19" s="12"/>
      <c r="AF19" s="113"/>
    </row>
    <row r="20" spans="2:32" x14ac:dyDescent="0.25">
      <c r="B20" s="1" t="s">
        <v>63</v>
      </c>
      <c r="D20" s="28">
        <v>-24.2</v>
      </c>
      <c r="E20" s="28">
        <v>-10.3</v>
      </c>
      <c r="F20" s="28">
        <v>-13.7</v>
      </c>
      <c r="G20" s="28">
        <v>-2.2999999999999998</v>
      </c>
      <c r="H20" s="28">
        <v>-50.5</v>
      </c>
      <c r="I20" s="89"/>
      <c r="J20" s="28">
        <v>-10.3</v>
      </c>
      <c r="K20" s="28">
        <v>-13.8</v>
      </c>
      <c r="L20" s="28">
        <v>-15.5</v>
      </c>
      <c r="M20" s="28">
        <v>-10.899999999999999</v>
      </c>
      <c r="N20" s="28">
        <v>-50.5</v>
      </c>
      <c r="O20" s="89"/>
      <c r="P20" s="28">
        <v>-13.8</v>
      </c>
      <c r="Q20" s="28">
        <v>-47.9</v>
      </c>
      <c r="R20" s="28">
        <v>-16.5</v>
      </c>
      <c r="S20" s="28">
        <v>-14</v>
      </c>
      <c r="T20" s="28">
        <v>-92.2</v>
      </c>
      <c r="V20" s="28">
        <v>-15.7</v>
      </c>
      <c r="W20" s="28">
        <v>-50.9</v>
      </c>
      <c r="X20" s="28">
        <v>-109.3</v>
      </c>
      <c r="Y20" s="12">
        <v>-75.09999999999998</v>
      </c>
      <c r="Z20" s="113">
        <v>-251</v>
      </c>
      <c r="AB20" s="161">
        <v>-149</v>
      </c>
      <c r="AC20" s="161">
        <v>-108</v>
      </c>
      <c r="AD20" s="161">
        <v>-126</v>
      </c>
      <c r="AE20" s="12"/>
      <c r="AF20" s="113"/>
    </row>
    <row r="21" spans="2:32" x14ac:dyDescent="0.25">
      <c r="B21" s="1" t="s">
        <v>102</v>
      </c>
      <c r="D21" s="28">
        <v>-5.5</v>
      </c>
      <c r="E21" s="28">
        <v>0</v>
      </c>
      <c r="F21" s="28">
        <v>1.0000000000000001E-5</v>
      </c>
      <c r="G21" s="28">
        <v>1E-4</v>
      </c>
      <c r="H21" s="28">
        <v>-5.4998900000000006</v>
      </c>
      <c r="I21" s="89"/>
      <c r="J21" s="28">
        <v>0</v>
      </c>
      <c r="K21" s="28">
        <v>0</v>
      </c>
      <c r="L21" s="28">
        <v>0</v>
      </c>
      <c r="M21" s="28">
        <v>0</v>
      </c>
      <c r="N21" s="28">
        <v>0</v>
      </c>
      <c r="O21" s="89"/>
      <c r="P21" s="28">
        <v>0</v>
      </c>
      <c r="Q21" s="28">
        <v>0</v>
      </c>
      <c r="R21" s="28">
        <v>0</v>
      </c>
      <c r="S21" s="28">
        <v>0</v>
      </c>
      <c r="T21" s="28">
        <v>0</v>
      </c>
      <c r="V21" s="28">
        <v>0</v>
      </c>
      <c r="W21" s="28">
        <v>0</v>
      </c>
      <c r="X21" s="28">
        <v>0</v>
      </c>
      <c r="Y21" s="12">
        <v>2</v>
      </c>
      <c r="Z21" s="113">
        <v>2</v>
      </c>
      <c r="AB21" s="161">
        <v>0</v>
      </c>
      <c r="AC21" s="161">
        <v>0</v>
      </c>
      <c r="AD21" s="161">
        <v>0</v>
      </c>
      <c r="AE21" s="12"/>
      <c r="AF21" s="113"/>
    </row>
    <row r="22" spans="2:32" x14ac:dyDescent="0.25">
      <c r="B22" s="6" t="s">
        <v>88</v>
      </c>
      <c r="D22" s="29">
        <v>-19</v>
      </c>
      <c r="E22" s="29">
        <v>0</v>
      </c>
      <c r="F22" s="29">
        <v>-5</v>
      </c>
      <c r="G22" s="29">
        <v>1E-4</v>
      </c>
      <c r="H22" s="29">
        <v>-23.9999</v>
      </c>
      <c r="I22" s="89"/>
      <c r="J22" s="29">
        <v>-48.2</v>
      </c>
      <c r="K22" s="29">
        <v>0</v>
      </c>
      <c r="L22" s="29">
        <v>0</v>
      </c>
      <c r="M22" s="29">
        <v>0</v>
      </c>
      <c r="N22" s="29">
        <v>-48.2</v>
      </c>
      <c r="O22" s="89"/>
      <c r="P22" s="29">
        <v>0</v>
      </c>
      <c r="Q22" s="29">
        <v>-1.5</v>
      </c>
      <c r="R22" s="29">
        <v>0</v>
      </c>
      <c r="S22" s="29">
        <v>0</v>
      </c>
      <c r="T22" s="29">
        <v>-1.5</v>
      </c>
      <c r="V22" s="29">
        <v>0</v>
      </c>
      <c r="W22" s="29">
        <v>-617.1</v>
      </c>
      <c r="X22" s="29">
        <v>0</v>
      </c>
      <c r="Y22" s="19">
        <v>0.10000000000002274</v>
      </c>
      <c r="Z22" s="148">
        <v>-617</v>
      </c>
      <c r="AB22" s="162">
        <v>-15</v>
      </c>
      <c r="AC22" s="162">
        <v>0</v>
      </c>
      <c r="AD22" s="162">
        <v>0</v>
      </c>
      <c r="AE22" s="19"/>
      <c r="AF22" s="148"/>
    </row>
    <row r="23" spans="2:32" x14ac:dyDescent="0.25">
      <c r="B23" s="8" t="s">
        <v>64</v>
      </c>
      <c r="D23" s="45">
        <v>-64.299989999999994</v>
      </c>
      <c r="E23" s="45">
        <v>-29.400000000000002</v>
      </c>
      <c r="F23" s="45">
        <v>-44.099789999999985</v>
      </c>
      <c r="G23" s="45">
        <v>-40.099599999999981</v>
      </c>
      <c r="H23" s="45">
        <v>-177.89837999999997</v>
      </c>
      <c r="I23" s="91"/>
      <c r="J23" s="45">
        <v>-93.6</v>
      </c>
      <c r="K23" s="45">
        <v>-43.5</v>
      </c>
      <c r="L23" s="45">
        <v>-55.100000000000009</v>
      </c>
      <c r="M23" s="45">
        <v>-39.400000000000006</v>
      </c>
      <c r="N23" s="45">
        <v>-231.6</v>
      </c>
      <c r="O23" s="91"/>
      <c r="P23" s="45">
        <v>-45.9</v>
      </c>
      <c r="Q23" s="45">
        <v>-85.5</v>
      </c>
      <c r="R23" s="45">
        <v>-51.5</v>
      </c>
      <c r="S23" s="45">
        <v>-72.900000000000006</v>
      </c>
      <c r="T23" s="45">
        <v>-255.8</v>
      </c>
      <c r="V23" s="45">
        <v>-50.599999999999994</v>
      </c>
      <c r="W23" s="45">
        <v>-707.4</v>
      </c>
      <c r="X23" s="45">
        <v>-142.30000000000001</v>
      </c>
      <c r="Y23" s="46">
        <v>-120.69999999999996</v>
      </c>
      <c r="Z23" s="118">
        <v>-1021</v>
      </c>
      <c r="AB23" s="158">
        <f>SUM(AB19:AB22)</f>
        <v>-209</v>
      </c>
      <c r="AC23" s="158">
        <f>SUM(AC19:AC22)</f>
        <v>-144</v>
      </c>
      <c r="AD23" s="158">
        <f>SUM(AD19:AD22)</f>
        <v>-183</v>
      </c>
      <c r="AE23" s="46"/>
      <c r="AF23" s="118"/>
    </row>
    <row r="24" spans="2:32" x14ac:dyDescent="0.25">
      <c r="B24" s="8" t="s">
        <v>115</v>
      </c>
      <c r="D24" s="46">
        <v>261.25083799999993</v>
      </c>
      <c r="E24" s="46">
        <v>89.816277999999983</v>
      </c>
      <c r="F24" s="46">
        <v>417.47563200000013</v>
      </c>
      <c r="G24" s="46">
        <v>35.040200000000041</v>
      </c>
      <c r="H24" s="46">
        <v>803.58394800000008</v>
      </c>
      <c r="I24" s="91"/>
      <c r="J24" s="46">
        <v>42.802033999999935</v>
      </c>
      <c r="K24" s="46">
        <v>86.105287999999973</v>
      </c>
      <c r="L24" s="46">
        <v>186.10000400100012</v>
      </c>
      <c r="M24" s="46">
        <v>12.09267399899997</v>
      </c>
      <c r="N24" s="46">
        <v>327.09999999999997</v>
      </c>
      <c r="O24" s="91"/>
      <c r="P24" s="46">
        <v>98.6</v>
      </c>
      <c r="Q24" s="46">
        <v>61.699999999999989</v>
      </c>
      <c r="R24" s="46">
        <v>382.4</v>
      </c>
      <c r="S24" s="46">
        <v>-118.6</v>
      </c>
      <c r="T24" s="46">
        <v>424.2</v>
      </c>
      <c r="V24" s="46">
        <v>200.90010000000004</v>
      </c>
      <c r="W24" s="46">
        <v>-161.5</v>
      </c>
      <c r="X24" s="46">
        <v>559.60345499999994</v>
      </c>
      <c r="Y24" s="46">
        <v>-360.00355500000001</v>
      </c>
      <c r="Z24" s="118">
        <v>239</v>
      </c>
      <c r="AB24" s="158">
        <f>AB17+AB19+AB20</f>
        <v>47</v>
      </c>
      <c r="AC24" s="158">
        <f>AC17+AC19+AC20</f>
        <v>-105</v>
      </c>
      <c r="AD24" s="158">
        <f>AD17+AD19+AD20</f>
        <v>377</v>
      </c>
      <c r="AE24" s="46"/>
      <c r="AF24" s="118"/>
    </row>
    <row r="25" spans="2:32" x14ac:dyDescent="0.25">
      <c r="B25" s="8" t="s">
        <v>65</v>
      </c>
      <c r="D25" s="46">
        <v>236.75083799999993</v>
      </c>
      <c r="E25" s="46">
        <v>89.816277999999983</v>
      </c>
      <c r="F25" s="46">
        <v>412.47564200000011</v>
      </c>
      <c r="G25" s="46">
        <v>35.040400000000048</v>
      </c>
      <c r="H25" s="46">
        <v>774.084158</v>
      </c>
      <c r="I25" s="91"/>
      <c r="J25" s="46">
        <v>-5.3979660000000678</v>
      </c>
      <c r="K25" s="46">
        <v>86.105287999999973</v>
      </c>
      <c r="L25" s="46">
        <v>186.10000400100012</v>
      </c>
      <c r="M25" s="46">
        <v>12.09267399899997</v>
      </c>
      <c r="N25" s="46">
        <v>278.89999999999998</v>
      </c>
      <c r="O25" s="91"/>
      <c r="P25" s="46">
        <v>98.6</v>
      </c>
      <c r="Q25" s="46">
        <v>60.199999999999989</v>
      </c>
      <c r="R25" s="46">
        <v>382.4</v>
      </c>
      <c r="S25" s="46">
        <v>-118.6</v>
      </c>
      <c r="T25" s="46">
        <v>422.7000000000001</v>
      </c>
      <c r="V25" s="46">
        <v>200.90010000000004</v>
      </c>
      <c r="W25" s="46">
        <v>-778.6</v>
      </c>
      <c r="X25" s="46">
        <v>559.60345499999994</v>
      </c>
      <c r="Y25" s="46">
        <v>-357.90355499999998</v>
      </c>
      <c r="Z25" s="118">
        <v>-376</v>
      </c>
      <c r="AB25" s="158">
        <f>AB17+AB23</f>
        <v>32</v>
      </c>
      <c r="AC25" s="158">
        <f>AC17+AC23</f>
        <v>-105</v>
      </c>
      <c r="AD25" s="158">
        <f>AD17+AD23</f>
        <v>377</v>
      </c>
      <c r="AE25" s="46"/>
      <c r="AF25" s="118"/>
    </row>
    <row r="26" spans="2:32" x14ac:dyDescent="0.25">
      <c r="D26" s="39"/>
      <c r="E26" s="39"/>
      <c r="F26" s="39"/>
      <c r="G26" s="39"/>
      <c r="H26" s="39"/>
      <c r="I26" s="92"/>
      <c r="J26" s="39"/>
      <c r="K26" s="39"/>
      <c r="L26" s="39"/>
      <c r="M26" s="39"/>
      <c r="N26" s="39"/>
      <c r="O26" s="92"/>
      <c r="P26" s="39"/>
      <c r="Q26" s="39"/>
      <c r="R26" s="39"/>
      <c r="S26" s="39"/>
      <c r="T26" s="39"/>
      <c r="V26" s="39"/>
      <c r="W26" s="39"/>
      <c r="X26" s="28"/>
      <c r="Y26" s="36"/>
      <c r="Z26" s="144"/>
      <c r="AB26" s="159"/>
      <c r="AC26" s="39"/>
      <c r="AD26" s="39"/>
      <c r="AE26" s="36"/>
      <c r="AF26" s="144"/>
    </row>
    <row r="27" spans="2:32" x14ac:dyDescent="0.25">
      <c r="B27" s="1" t="s">
        <v>94</v>
      </c>
      <c r="D27" s="28">
        <v>-250.5</v>
      </c>
      <c r="E27" s="28">
        <v>-111.9</v>
      </c>
      <c r="F27" s="28">
        <v>-312.59999999999997</v>
      </c>
      <c r="G27" s="28">
        <v>-50</v>
      </c>
      <c r="H27" s="28">
        <v>-725</v>
      </c>
      <c r="I27" s="89"/>
      <c r="J27" s="28">
        <v>51.197465000000001</v>
      </c>
      <c r="K27" s="28">
        <v>53.4</v>
      </c>
      <c r="L27" s="28">
        <v>-67.5</v>
      </c>
      <c r="M27" s="28">
        <v>18.002535000000023</v>
      </c>
      <c r="N27" s="28">
        <v>55.100000000000023</v>
      </c>
      <c r="O27" s="89"/>
      <c r="P27" s="28">
        <v>-29.9</v>
      </c>
      <c r="Q27" s="28">
        <v>62.6</v>
      </c>
      <c r="R27" s="28">
        <v>-238.7</v>
      </c>
      <c r="S27" s="28">
        <v>80</v>
      </c>
      <c r="T27" s="28">
        <v>-126</v>
      </c>
      <c r="V27" s="28">
        <v>-110.4</v>
      </c>
      <c r="W27" s="28">
        <v>1121.3</v>
      </c>
      <c r="X27" s="28">
        <v>-282.70000000000005</v>
      </c>
      <c r="Y27" s="12">
        <v>203.8000000000001</v>
      </c>
      <c r="Z27" s="113">
        <v>932</v>
      </c>
      <c r="AB27" s="161">
        <v>195</v>
      </c>
      <c r="AC27" s="161">
        <v>200</v>
      </c>
      <c r="AD27" s="161">
        <v>155</v>
      </c>
      <c r="AE27" s="12"/>
      <c r="AF27" s="113"/>
    </row>
    <row r="28" spans="2:32" x14ac:dyDescent="0.25">
      <c r="B28" s="35" t="s">
        <v>59</v>
      </c>
      <c r="D28" s="28">
        <v>0</v>
      </c>
      <c r="E28" s="28">
        <v>0</v>
      </c>
      <c r="F28" s="28">
        <v>29.3</v>
      </c>
      <c r="G28" s="28">
        <v>1E-4</v>
      </c>
      <c r="H28" s="28">
        <v>29.3001</v>
      </c>
      <c r="I28" s="89"/>
      <c r="J28" s="28">
        <v>1E-4</v>
      </c>
      <c r="K28" s="28">
        <v>0</v>
      </c>
      <c r="L28" s="28">
        <v>0</v>
      </c>
      <c r="M28" s="28">
        <v>-1E-4</v>
      </c>
      <c r="N28" s="28">
        <v>0</v>
      </c>
      <c r="O28" s="89"/>
      <c r="P28" s="28">
        <v>0</v>
      </c>
      <c r="Q28" s="28">
        <v>0</v>
      </c>
      <c r="R28" s="28">
        <v>0</v>
      </c>
      <c r="S28" s="28">
        <v>0.5</v>
      </c>
      <c r="T28" s="28">
        <v>0.5</v>
      </c>
      <c r="V28" s="28">
        <v>0</v>
      </c>
      <c r="W28" s="28">
        <v>0</v>
      </c>
      <c r="X28" s="28">
        <v>0</v>
      </c>
      <c r="Y28" s="12">
        <v>4</v>
      </c>
      <c r="Z28" s="113">
        <v>4</v>
      </c>
      <c r="AB28" s="161">
        <v>2</v>
      </c>
      <c r="AC28" s="161">
        <v>0</v>
      </c>
      <c r="AD28" s="161">
        <v>0</v>
      </c>
      <c r="AE28" s="12"/>
      <c r="AF28" s="113"/>
    </row>
    <row r="29" spans="2:32" x14ac:dyDescent="0.25">
      <c r="B29" s="35" t="s">
        <v>85</v>
      </c>
      <c r="D29" s="28">
        <v>0</v>
      </c>
      <c r="E29" s="28">
        <v>64.400000000000006</v>
      </c>
      <c r="F29" s="28">
        <v>0</v>
      </c>
      <c r="G29" s="28">
        <v>1E-4</v>
      </c>
      <c r="H29" s="28">
        <v>64.400100000000009</v>
      </c>
      <c r="I29" s="89"/>
      <c r="J29" s="28">
        <v>1E-4</v>
      </c>
      <c r="K29" s="28">
        <v>0</v>
      </c>
      <c r="L29" s="28">
        <v>0</v>
      </c>
      <c r="M29" s="28">
        <v>-1E-4</v>
      </c>
      <c r="N29" s="28">
        <v>0</v>
      </c>
      <c r="O29" s="89"/>
      <c r="P29" s="28">
        <v>0</v>
      </c>
      <c r="Q29" s="28">
        <v>0</v>
      </c>
      <c r="R29" s="28">
        <v>0</v>
      </c>
      <c r="S29" s="28">
        <v>0</v>
      </c>
      <c r="T29" s="28">
        <v>0</v>
      </c>
      <c r="V29" s="28">
        <v>0</v>
      </c>
      <c r="W29" s="28">
        <v>0</v>
      </c>
      <c r="X29" s="28">
        <v>0</v>
      </c>
      <c r="Y29" s="12">
        <v>0</v>
      </c>
      <c r="Z29" s="113">
        <v>0</v>
      </c>
      <c r="AB29" s="161">
        <v>0</v>
      </c>
      <c r="AC29" s="161">
        <v>0</v>
      </c>
      <c r="AD29" s="161">
        <v>0</v>
      </c>
      <c r="AE29" s="12"/>
      <c r="AF29" s="113"/>
    </row>
    <row r="30" spans="2:32" x14ac:dyDescent="0.25">
      <c r="B30" s="1" t="s">
        <v>103</v>
      </c>
      <c r="D30" s="28">
        <v>-42.6</v>
      </c>
      <c r="E30" s="28">
        <v>-42.699999999999996</v>
      </c>
      <c r="F30" s="28">
        <v>-42.4</v>
      </c>
      <c r="G30" s="28">
        <v>-41.069386000000002</v>
      </c>
      <c r="H30" s="28">
        <v>-168.769386</v>
      </c>
      <c r="I30" s="89"/>
      <c r="J30" s="28">
        <v>-42.4</v>
      </c>
      <c r="K30" s="28">
        <v>-42.206000000000003</v>
      </c>
      <c r="L30" s="28">
        <v>-41.8</v>
      </c>
      <c r="M30" s="28">
        <v>-41.293999999999997</v>
      </c>
      <c r="N30" s="28">
        <v>-167.7</v>
      </c>
      <c r="O30" s="89"/>
      <c r="P30" s="28">
        <v>-43.1</v>
      </c>
      <c r="Q30" s="28">
        <v>-42.3</v>
      </c>
      <c r="R30" s="28">
        <v>-43.4</v>
      </c>
      <c r="S30" s="28">
        <v>-43.5</v>
      </c>
      <c r="T30" s="28">
        <v>-172.3</v>
      </c>
      <c r="V30" s="28">
        <v>-38.799999999999997</v>
      </c>
      <c r="W30" s="28">
        <v>-51.6</v>
      </c>
      <c r="X30" s="28">
        <v>-70.2</v>
      </c>
      <c r="Y30" s="12">
        <v>-128.40000000000003</v>
      </c>
      <c r="Z30" s="113">
        <v>-289</v>
      </c>
      <c r="AB30" s="161">
        <v>-97</v>
      </c>
      <c r="AC30" s="161">
        <v>-99</v>
      </c>
      <c r="AD30" s="161">
        <v>-102</v>
      </c>
      <c r="AE30" s="12"/>
      <c r="AF30" s="113"/>
    </row>
    <row r="31" spans="2:32" x14ac:dyDescent="0.25">
      <c r="B31" s="1" t="s">
        <v>66</v>
      </c>
      <c r="D31" s="28">
        <v>-13.410238</v>
      </c>
      <c r="E31" s="28">
        <v>-9.2999999999999989</v>
      </c>
      <c r="F31" s="28">
        <v>-7.593</v>
      </c>
      <c r="G31" s="28">
        <v>-9.5895259999999993</v>
      </c>
      <c r="H31" s="28">
        <v>-39.892764</v>
      </c>
      <c r="I31" s="89"/>
      <c r="J31" s="28">
        <v>-8.3999999999999986</v>
      </c>
      <c r="K31" s="28">
        <v>-8.1999999999999993</v>
      </c>
      <c r="L31" s="28">
        <v>-6.6000000000000005</v>
      </c>
      <c r="M31" s="28">
        <v>-3.9000000000000021</v>
      </c>
      <c r="N31" s="28">
        <v>-27.1</v>
      </c>
      <c r="O31" s="89"/>
      <c r="P31" s="28">
        <v>-7.7</v>
      </c>
      <c r="Q31" s="28">
        <v>-6.9</v>
      </c>
      <c r="R31" s="28">
        <v>-11.8</v>
      </c>
      <c r="S31" s="28">
        <v>-13.4</v>
      </c>
      <c r="T31" s="28">
        <v>-39.799999999999997</v>
      </c>
      <c r="V31" s="28">
        <v>-21.9</v>
      </c>
      <c r="W31" s="28">
        <v>-21.6</v>
      </c>
      <c r="X31" s="28">
        <v>-35.9</v>
      </c>
      <c r="Y31" s="12">
        <v>-4.6000000000000014</v>
      </c>
      <c r="Z31" s="113">
        <v>-84</v>
      </c>
      <c r="AB31" s="161">
        <v>-44</v>
      </c>
      <c r="AC31" s="161">
        <v>-50</v>
      </c>
      <c r="AD31" s="161">
        <v>-51</v>
      </c>
      <c r="AE31" s="12"/>
      <c r="AF31" s="113"/>
    </row>
    <row r="32" spans="2:32" x14ac:dyDescent="0.25">
      <c r="B32" s="1" t="s">
        <v>67</v>
      </c>
      <c r="D32" s="28">
        <v>1E-4</v>
      </c>
      <c r="E32" s="28">
        <v>1E-4</v>
      </c>
      <c r="F32" s="28">
        <v>1E-4</v>
      </c>
      <c r="G32" s="28">
        <v>1E-4</v>
      </c>
      <c r="H32" s="28">
        <v>4.0000000000000002E-4</v>
      </c>
      <c r="I32" s="89"/>
      <c r="J32" s="28">
        <v>0</v>
      </c>
      <c r="K32" s="28">
        <v>-76.599999999999994</v>
      </c>
      <c r="L32" s="28">
        <v>0</v>
      </c>
      <c r="M32" s="28">
        <v>0</v>
      </c>
      <c r="N32" s="28">
        <v>-76.599999999999994</v>
      </c>
      <c r="O32" s="89"/>
      <c r="P32" s="28">
        <v>0</v>
      </c>
      <c r="Q32" s="28">
        <v>-76.599999999999994</v>
      </c>
      <c r="R32" s="28">
        <v>0</v>
      </c>
      <c r="S32" s="28">
        <v>0</v>
      </c>
      <c r="T32" s="28">
        <v>-76.599999999999994</v>
      </c>
      <c r="V32" s="28">
        <v>0</v>
      </c>
      <c r="W32" s="28">
        <v>-76.599999999999994</v>
      </c>
      <c r="X32" s="28">
        <v>0</v>
      </c>
      <c r="Y32" s="12">
        <v>0.59999999999999432</v>
      </c>
      <c r="Z32" s="113">
        <v>-76</v>
      </c>
      <c r="AB32" s="161">
        <v>-76</v>
      </c>
      <c r="AC32" s="161">
        <v>0</v>
      </c>
      <c r="AD32" s="161">
        <v>0</v>
      </c>
      <c r="AE32" s="12"/>
      <c r="AF32" s="113"/>
    </row>
    <row r="33" spans="2:32" s="52" customFormat="1" x14ac:dyDescent="0.25">
      <c r="B33" s="51" t="s">
        <v>184</v>
      </c>
      <c r="D33" s="89">
        <v>0</v>
      </c>
      <c r="E33" s="89">
        <v>0</v>
      </c>
      <c r="F33" s="89">
        <v>0</v>
      </c>
      <c r="G33" s="89">
        <v>0</v>
      </c>
      <c r="H33" s="89">
        <v>0</v>
      </c>
      <c r="I33" s="89"/>
      <c r="J33" s="89">
        <v>0</v>
      </c>
      <c r="K33" s="89">
        <v>-21.7</v>
      </c>
      <c r="L33" s="89">
        <v>-53.4</v>
      </c>
      <c r="M33" s="89">
        <v>0</v>
      </c>
      <c r="N33" s="89">
        <v>-75.099999999999994</v>
      </c>
      <c r="O33" s="89"/>
      <c r="P33" s="89">
        <v>0</v>
      </c>
      <c r="Q33" s="89">
        <v>0</v>
      </c>
      <c r="R33" s="89">
        <v>0</v>
      </c>
      <c r="S33" s="89">
        <v>0</v>
      </c>
      <c r="T33" s="89">
        <v>0</v>
      </c>
      <c r="V33" s="89">
        <v>0</v>
      </c>
      <c r="W33" s="89">
        <v>0</v>
      </c>
      <c r="X33" s="89">
        <v>-21.5</v>
      </c>
      <c r="Y33" s="40">
        <v>0.5</v>
      </c>
      <c r="Z33" s="58">
        <v>-21</v>
      </c>
      <c r="AB33" s="163">
        <v>0</v>
      </c>
      <c r="AC33" s="163">
        <v>0</v>
      </c>
      <c r="AD33" s="163">
        <v>-27</v>
      </c>
      <c r="AE33" s="40"/>
      <c r="AF33" s="58"/>
    </row>
    <row r="34" spans="2:32" x14ac:dyDescent="0.25">
      <c r="B34" s="6" t="s">
        <v>167</v>
      </c>
      <c r="D34" s="29">
        <v>0</v>
      </c>
      <c r="E34" s="29">
        <v>0</v>
      </c>
      <c r="F34" s="29">
        <v>0</v>
      </c>
      <c r="G34" s="29">
        <v>0</v>
      </c>
      <c r="H34" s="29">
        <v>0</v>
      </c>
      <c r="I34" s="89"/>
      <c r="J34" s="29">
        <v>0</v>
      </c>
      <c r="K34" s="29">
        <v>0</v>
      </c>
      <c r="L34" s="29">
        <v>0</v>
      </c>
      <c r="M34" s="29">
        <v>0</v>
      </c>
      <c r="N34" s="29">
        <v>0</v>
      </c>
      <c r="O34" s="89"/>
      <c r="P34" s="29">
        <v>0</v>
      </c>
      <c r="Q34" s="29">
        <v>0</v>
      </c>
      <c r="R34" s="29">
        <v>0</v>
      </c>
      <c r="S34" s="29">
        <v>0</v>
      </c>
      <c r="T34" s="29">
        <v>0</v>
      </c>
      <c r="V34" s="29">
        <v>0</v>
      </c>
      <c r="W34" s="29">
        <v>0</v>
      </c>
      <c r="X34" s="29">
        <v>0</v>
      </c>
      <c r="Y34" s="19">
        <v>0</v>
      </c>
      <c r="Z34" s="148">
        <v>0</v>
      </c>
      <c r="AB34" s="162">
        <v>10</v>
      </c>
      <c r="AC34" s="162">
        <v>0</v>
      </c>
      <c r="AD34" s="162">
        <v>0</v>
      </c>
      <c r="AE34" s="19"/>
      <c r="AF34" s="148"/>
    </row>
    <row r="35" spans="2:32" x14ac:dyDescent="0.25">
      <c r="B35" s="8" t="s">
        <v>68</v>
      </c>
      <c r="D35" s="45">
        <v>-306.51003800000007</v>
      </c>
      <c r="E35" s="45">
        <v>-99.499899999999982</v>
      </c>
      <c r="F35" s="45">
        <v>-343.29270000000002</v>
      </c>
      <c r="G35" s="45">
        <v>-100.65861200000001</v>
      </c>
      <c r="H35" s="45">
        <v>-839.96025000000009</v>
      </c>
      <c r="I35" s="91"/>
      <c r="J35" s="45">
        <v>0.39766600000001057</v>
      </c>
      <c r="K35" s="45">
        <v>-95.305999999999997</v>
      </c>
      <c r="L35" s="45">
        <v>-169.29999999999998</v>
      </c>
      <c r="M35" s="45">
        <v>-27.191665999999998</v>
      </c>
      <c r="N35" s="45">
        <v>-291.39999999999998</v>
      </c>
      <c r="O35" s="91"/>
      <c r="P35" s="45">
        <f>SUM(P27:P34)</f>
        <v>-80.7</v>
      </c>
      <c r="Q35" s="45">
        <f>SUM(Q27:Q34)</f>
        <v>-63.199999999999989</v>
      </c>
      <c r="R35" s="45">
        <f>SUM(R27:R34)</f>
        <v>-293.89999999999998</v>
      </c>
      <c r="S35" s="45">
        <f>SUM(S27:S34)</f>
        <v>23.6</v>
      </c>
      <c r="T35" s="45">
        <f>SUM(T27:T34)</f>
        <v>-414.20000000000005</v>
      </c>
      <c r="V35" s="45">
        <f>SUM(V27:V34)</f>
        <v>-171.1</v>
      </c>
      <c r="W35" s="45">
        <f>SUM(W27:W34)</f>
        <v>971.50000000000011</v>
      </c>
      <c r="X35" s="45">
        <f>SUM(X27:X34)</f>
        <v>-410.3</v>
      </c>
      <c r="Y35" s="45">
        <f>SUM(Y27:Y34)</f>
        <v>75.900000000000063</v>
      </c>
      <c r="Z35" s="118">
        <f>SUM(Z27:Z34)</f>
        <v>466</v>
      </c>
      <c r="AB35" s="158">
        <f>SUM(AB27:AB34)</f>
        <v>-10</v>
      </c>
      <c r="AC35" s="158">
        <f>SUM(AC27:AC34)</f>
        <v>51</v>
      </c>
      <c r="AD35" s="158">
        <f>SUM(AD27:AD34)</f>
        <v>-25</v>
      </c>
      <c r="AE35" s="45"/>
      <c r="AF35" s="118"/>
    </row>
    <row r="36" spans="2:32" x14ac:dyDescent="0.25">
      <c r="D36" s="39"/>
      <c r="E36" s="39"/>
      <c r="F36" s="39"/>
      <c r="G36" s="39"/>
      <c r="H36" s="39"/>
      <c r="I36" s="92"/>
      <c r="J36" s="39"/>
      <c r="K36" s="39"/>
      <c r="L36" s="39"/>
      <c r="M36" s="39"/>
      <c r="N36" s="39"/>
      <c r="O36" s="92"/>
      <c r="P36" s="39"/>
      <c r="Q36" s="39"/>
      <c r="R36" s="39"/>
      <c r="S36" s="39"/>
      <c r="T36" s="39"/>
      <c r="V36" s="39"/>
      <c r="W36" s="39"/>
      <c r="X36" s="28"/>
      <c r="Y36" s="36"/>
      <c r="Z36" s="144"/>
      <c r="AB36" s="159"/>
      <c r="AC36" s="39"/>
      <c r="AD36" s="39"/>
      <c r="AE36" s="36"/>
      <c r="AF36" s="144"/>
    </row>
    <row r="37" spans="2:32" x14ac:dyDescent="0.25">
      <c r="B37" s="8" t="s">
        <v>69</v>
      </c>
      <c r="D37" s="45">
        <v>-69.759200000000135</v>
      </c>
      <c r="E37" s="45">
        <v>-9.6836219999999997</v>
      </c>
      <c r="F37" s="45">
        <v>79.182942000000082</v>
      </c>
      <c r="G37" s="45">
        <v>-65.618211999999957</v>
      </c>
      <c r="H37" s="45">
        <v>-65.876092000000085</v>
      </c>
      <c r="I37" s="91"/>
      <c r="J37" s="45">
        <v>-5.000300000000057</v>
      </c>
      <c r="K37" s="45">
        <v>-9.2007120000000242</v>
      </c>
      <c r="L37" s="45">
        <v>16.800004001000133</v>
      </c>
      <c r="M37" s="45">
        <v>-15.098992001000052</v>
      </c>
      <c r="N37" s="45">
        <v>-12.5</v>
      </c>
      <c r="O37" s="91"/>
      <c r="P37" s="45">
        <v>17.899999999999999</v>
      </c>
      <c r="Q37" s="45">
        <v>-2.9</v>
      </c>
      <c r="R37" s="45">
        <v>88.5</v>
      </c>
      <c r="S37" s="45">
        <v>-94.9</v>
      </c>
      <c r="T37" s="45">
        <v>8.5</v>
      </c>
      <c r="V37" s="45">
        <v>29.800100000000043</v>
      </c>
      <c r="W37" s="45">
        <v>192.9</v>
      </c>
      <c r="X37" s="45">
        <v>149.30345499999993</v>
      </c>
      <c r="Y37" s="46">
        <v>-282.00355499999989</v>
      </c>
      <c r="Z37" s="118">
        <v>90</v>
      </c>
      <c r="AB37" s="158">
        <f>AB25+AB35</f>
        <v>22</v>
      </c>
      <c r="AC37" s="158">
        <f>AC25+AC35</f>
        <v>-54</v>
      </c>
      <c r="AD37" s="158">
        <f>AD25+AD35</f>
        <v>352</v>
      </c>
      <c r="AE37" s="46"/>
      <c r="AF37" s="118"/>
    </row>
    <row r="38" spans="2:32" x14ac:dyDescent="0.25">
      <c r="B38" s="1" t="s">
        <v>108</v>
      </c>
      <c r="D38" s="45"/>
      <c r="E38" s="45"/>
      <c r="F38" s="45"/>
      <c r="G38" s="45"/>
      <c r="H38" s="45"/>
      <c r="I38" s="91"/>
      <c r="J38" s="45"/>
      <c r="K38" s="45"/>
      <c r="L38" s="45"/>
      <c r="M38" s="45"/>
      <c r="N38" s="45"/>
      <c r="O38" s="91"/>
      <c r="P38" s="45"/>
      <c r="Q38" s="45"/>
      <c r="R38" s="45"/>
      <c r="S38" s="45"/>
      <c r="T38" s="45"/>
      <c r="V38" s="45"/>
      <c r="W38" s="30">
        <v>2.2000000000000002</v>
      </c>
      <c r="X38" s="30">
        <v>10.5</v>
      </c>
      <c r="Y38" s="4">
        <v>-8.6999999999999993</v>
      </c>
      <c r="Z38" s="82">
        <v>4</v>
      </c>
      <c r="AB38" s="173">
        <v>1</v>
      </c>
      <c r="AC38" s="173">
        <v>2</v>
      </c>
      <c r="AD38" s="173">
        <v>-1</v>
      </c>
      <c r="AE38" s="4"/>
      <c r="AF38" s="82"/>
    </row>
    <row r="39" spans="2:32" x14ac:dyDescent="0.25">
      <c r="B39" s="1" t="s">
        <v>70</v>
      </c>
      <c r="D39" s="28">
        <v>106.55898299999967</v>
      </c>
      <c r="E39" s="28">
        <v>36.799782999999536</v>
      </c>
      <c r="F39" s="28">
        <v>27.116160999999522</v>
      </c>
      <c r="G39" s="28">
        <v>106.2991029999996</v>
      </c>
      <c r="H39" s="28">
        <v>106.55898299999967</v>
      </c>
      <c r="I39" s="89"/>
      <c r="J39" s="28">
        <v>40.682890999999586</v>
      </c>
      <c r="K39" s="28">
        <v>35.682590999999526</v>
      </c>
      <c r="L39" s="28">
        <v>26.481878999999495</v>
      </c>
      <c r="M39" s="28">
        <v>43.3</v>
      </c>
      <c r="N39" s="28">
        <v>40.700000000000003</v>
      </c>
      <c r="O39" s="89"/>
      <c r="P39" s="28">
        <v>28.2</v>
      </c>
      <c r="Q39" s="28">
        <v>46.1</v>
      </c>
      <c r="R39" s="28">
        <v>43.2</v>
      </c>
      <c r="S39" s="28">
        <v>131.69999999999999</v>
      </c>
      <c r="T39" s="28">
        <v>28.2</v>
      </c>
      <c r="V39" s="28">
        <v>36.729393005999675</v>
      </c>
      <c r="W39" s="28">
        <v>66.5</v>
      </c>
      <c r="X39" s="28">
        <v>261.60000000000002</v>
      </c>
      <c r="Y39" s="12">
        <v>421.4</v>
      </c>
      <c r="Z39" s="113">
        <v>36.700000000000003</v>
      </c>
      <c r="AB39" s="161">
        <v>131</v>
      </c>
      <c r="AC39" s="161">
        <v>154</v>
      </c>
      <c r="AD39" s="161">
        <f>AC40</f>
        <v>102</v>
      </c>
      <c r="AE39" s="12"/>
      <c r="AF39" s="113"/>
    </row>
    <row r="40" spans="2:32" x14ac:dyDescent="0.25">
      <c r="B40" s="23" t="s">
        <v>98</v>
      </c>
      <c r="D40" s="47">
        <v>36.799782999999536</v>
      </c>
      <c r="E40" s="47">
        <v>27.116160999999536</v>
      </c>
      <c r="F40" s="47">
        <v>106.2991029999996</v>
      </c>
      <c r="G40" s="47">
        <v>40.680890999999647</v>
      </c>
      <c r="H40" s="47">
        <v>40.682890999999586</v>
      </c>
      <c r="I40" s="91"/>
      <c r="J40" s="47">
        <v>35.682590999999526</v>
      </c>
      <c r="K40" s="47">
        <v>26.481878999999502</v>
      </c>
      <c r="L40" s="47">
        <v>43.281883000999628</v>
      </c>
      <c r="M40" s="47">
        <v>28.2</v>
      </c>
      <c r="N40" s="47">
        <v>28.2</v>
      </c>
      <c r="O40" s="91"/>
      <c r="P40" s="47">
        <v>46.1</v>
      </c>
      <c r="Q40" s="47">
        <v>43.2</v>
      </c>
      <c r="R40" s="47">
        <v>131.69999999999999</v>
      </c>
      <c r="S40" s="47">
        <v>36.700000000000003</v>
      </c>
      <c r="T40" s="47">
        <v>36.700000000000003</v>
      </c>
      <c r="V40" s="47">
        <v>66.529493005999711</v>
      </c>
      <c r="W40" s="47">
        <v>261.60000000000002</v>
      </c>
      <c r="X40" s="47">
        <v>421.4</v>
      </c>
      <c r="Y40" s="88">
        <v>130.69999999999999</v>
      </c>
      <c r="Z40" s="156">
        <v>130.69999999999999</v>
      </c>
      <c r="AB40" s="160">
        <f>SUM(AB37:AB39)</f>
        <v>154</v>
      </c>
      <c r="AC40" s="160">
        <f>SUM(AC37:AC39)</f>
        <v>102</v>
      </c>
      <c r="AD40" s="160">
        <f>SUM(AD37:AD39)</f>
        <v>453</v>
      </c>
      <c r="AE40" s="88"/>
      <c r="AF40" s="156"/>
    </row>
    <row r="41" spans="2:32" ht="30.75" customHeight="1" x14ac:dyDescent="0.25">
      <c r="D41" s="28"/>
      <c r="E41" s="28"/>
      <c r="F41" s="28"/>
      <c r="G41" s="28"/>
      <c r="H41" s="28"/>
      <c r="I41" s="89"/>
      <c r="J41" s="28"/>
      <c r="K41" s="28"/>
      <c r="L41" s="28"/>
      <c r="M41" s="28"/>
      <c r="N41" s="28"/>
      <c r="O41" s="89"/>
      <c r="S41" s="28"/>
      <c r="T41" s="28"/>
      <c r="V41" s="179" t="s">
        <v>116</v>
      </c>
      <c r="W41" s="183"/>
      <c r="X41" s="183"/>
      <c r="Y41" s="183"/>
      <c r="AB41" s="179"/>
      <c r="AC41" s="183"/>
      <c r="AD41" s="183"/>
      <c r="AE41" s="183"/>
    </row>
    <row r="42" spans="2:32" x14ac:dyDescent="0.25"/>
  </sheetData>
  <mergeCells count="2">
    <mergeCell ref="V41:Y41"/>
    <mergeCell ref="AB41:AE41"/>
  </mergeCells>
  <phoneticPr fontId="8" type="noConversion"/>
  <pageMargins left="0.70866141732283472" right="0.70866141732283472" top="0.74803149606299213" bottom="0.74803149606299213" header="0.31496062992125984" footer="0.31496062992125984"/>
  <pageSetup paperSize="8"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Matas Group P&amp;L and KPIs</vt:lpstr>
      <vt:lpstr>Matas Proforma Group P&amp;L</vt:lpstr>
      <vt:lpstr>Category by banner</vt:lpstr>
      <vt:lpstr>Profoma Category by banner</vt:lpstr>
      <vt:lpstr>Channel by banner</vt:lpstr>
      <vt:lpstr>Proforma Channel by banner</vt:lpstr>
      <vt:lpstr>Matas Group Balance sheet</vt:lpstr>
      <vt:lpstr>Matas Group Cash flow</vt:lpstr>
      <vt:lpstr>'Matas Group Cash flow'!Udskriftsområde</vt:lpstr>
      <vt:lpstr>'Matas Group Balance sheet'!Udskriftstitler</vt:lpstr>
    </vt:vector>
  </TitlesOfParts>
  <Company>Matas Operations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Matas Financial Model</dc:title>
  <dc:subject>Financial model 2021/22</dc:subject>
  <dc:creator>Mathias Juhl-Hansen</dc:creator>
  <cp:keywords>Matas Investor Relations</cp:keywords>
  <cp:lastModifiedBy>John Bäckman</cp:lastModifiedBy>
  <cp:lastPrinted>2024-05-22T07:29:52Z</cp:lastPrinted>
  <dcterms:created xsi:type="dcterms:W3CDTF">2021-05-25T16:26:22Z</dcterms:created>
  <dcterms:modified xsi:type="dcterms:W3CDTF">2025-02-04T23:19:41Z</dcterms:modified>
</cp:coreProperties>
</file>