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atasas-my.sharepoint.com/personal/job_matas_dk/Documents/Documents/Q4 2025-26/FINAL files/"/>
    </mc:Choice>
  </mc:AlternateContent>
  <xr:revisionPtr revIDLastSave="0" documentId="8_{1070DB68-4FE0-415C-B853-7BF6E526FF09}" xr6:coauthVersionLast="47" xr6:coauthVersionMax="47" xr10:uidLastSave="{00000000-0000-0000-0000-000000000000}"/>
  <bookViews>
    <workbookView xWindow="-28920" yWindow="-120" windowWidth="29040" windowHeight="17520" tabRatio="874" activeTab="7" xr2:uid="{C4761224-0917-4C17-A2B0-BBFF3CB34FA9}"/>
  </bookViews>
  <sheets>
    <sheet name="Matas Group P&amp;L and KPIs" sheetId="2" r:id="rId1"/>
    <sheet name="Matas Proforma Group P&amp;L" sheetId="10" r:id="rId2"/>
    <sheet name="Category by banner" sheetId="7" r:id="rId3"/>
    <sheet name="Profoma Category by banner" sheetId="11" r:id="rId4"/>
    <sheet name="Channel by banner" sheetId="9" r:id="rId5"/>
    <sheet name="Proforma Channel by banner" sheetId="12" r:id="rId6"/>
    <sheet name="Matas Group Balance sheet" sheetId="5" r:id="rId7"/>
    <sheet name="Matas Group Cash flow" sheetId="6" r:id="rId8"/>
  </sheets>
  <definedNames>
    <definedName name="_xlnm.Print_Area" localSheetId="7">'Matas Group Cash flow'!$A$1:$H$40</definedName>
    <definedName name="_xlnm.Print_Titles" localSheetId="6">'Matas Group Balance sheet'!$1:$3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X72" i="10" l="1"/>
  <c r="BW72" i="10"/>
  <c r="BW71" i="10"/>
  <c r="BX71" i="10"/>
  <c r="BT71" i="10"/>
  <c r="BU71" i="10"/>
  <c r="BT72" i="10"/>
  <c r="BU72" i="10"/>
  <c r="AF71" i="5"/>
  <c r="AF70" i="5"/>
  <c r="AF25" i="5" l="1"/>
  <c r="AF47" i="5" l="1"/>
  <c r="AF48" i="5" l="1"/>
  <c r="AE31" i="6" l="1"/>
  <c r="AE39" i="6" l="1"/>
  <c r="AE35" i="6"/>
  <c r="AE23" i="6"/>
  <c r="AE11" i="6"/>
  <c r="AE13" i="6" s="1"/>
  <c r="AE17" i="6" s="1"/>
  <c r="AE25" i="6" l="1"/>
  <c r="AE37" i="6" s="1"/>
  <c r="AE40" i="6" s="1"/>
  <c r="AE24" i="6"/>
  <c r="BZ69" i="2" l="1"/>
  <c r="BZ68" i="2"/>
  <c r="BZ67" i="2"/>
  <c r="BZ66" i="2"/>
  <c r="CD64" i="10" l="1"/>
  <c r="CC64" i="10"/>
  <c r="CD63" i="10"/>
  <c r="CC63" i="10"/>
  <c r="CD62" i="10"/>
  <c r="BY60" i="2" l="1"/>
  <c r="BZ59" i="2" l="1"/>
  <c r="BZ58" i="2"/>
  <c r="BZ60" i="2" l="1"/>
  <c r="BZ56" i="2" l="1"/>
  <c r="BZ55" i="2"/>
  <c r="BY56" i="2"/>
  <c r="BY55" i="2"/>
  <c r="BZ54" i="2"/>
  <c r="BY54" i="2"/>
  <c r="BZ73" i="2"/>
  <c r="BZ72" i="2"/>
  <c r="BZ71" i="2"/>
  <c r="BY73" i="2"/>
  <c r="AE29" i="9" l="1"/>
  <c r="AE17" i="9"/>
  <c r="AE23" i="9"/>
  <c r="AE39" i="7"/>
  <c r="AE41" i="7" s="1"/>
  <c r="AE30" i="7"/>
  <c r="AE32" i="7" s="1"/>
  <c r="AE21" i="7"/>
  <c r="AE23" i="7" s="1"/>
  <c r="AE13" i="7" l="1"/>
  <c r="AE13" i="11" s="1"/>
  <c r="AE11" i="7"/>
  <c r="AE11" i="11" s="1"/>
  <c r="AE10" i="7"/>
  <c r="AE10" i="11" s="1"/>
  <c r="AE9" i="7"/>
  <c r="AE9" i="11" s="1"/>
  <c r="AE8" i="7"/>
  <c r="AE28" i="12"/>
  <c r="AE27" i="12"/>
  <c r="AE21" i="12"/>
  <c r="AE20" i="12"/>
  <c r="AE16" i="12"/>
  <c r="AE15" i="12"/>
  <c r="AE14" i="12"/>
  <c r="AE5" i="12"/>
  <c r="AE10" i="9"/>
  <c r="AE9" i="9"/>
  <c r="AE8" i="9"/>
  <c r="AE5" i="9"/>
  <c r="AE40" i="11"/>
  <c r="AE38" i="11"/>
  <c r="AE37" i="11"/>
  <c r="AE36" i="11"/>
  <c r="AE35" i="11"/>
  <c r="AE31" i="11"/>
  <c r="AE29" i="11"/>
  <c r="AE28" i="11"/>
  <c r="AE27" i="11"/>
  <c r="AE26" i="11"/>
  <c r="AE22" i="11"/>
  <c r="AE20" i="11"/>
  <c r="AE19" i="11"/>
  <c r="AE18" i="11"/>
  <c r="AE17" i="11"/>
  <c r="AE5" i="11"/>
  <c r="AE5" i="7"/>
  <c r="AE38" i="5"/>
  <c r="AE52" i="5"/>
  <c r="AE54" i="5" s="1"/>
  <c r="AE72" i="5"/>
  <c r="AE61" i="5"/>
  <c r="AE28" i="5"/>
  <c r="AE21" i="5"/>
  <c r="AE13" i="5"/>
  <c r="CD75" i="10"/>
  <c r="CD73" i="10"/>
  <c r="CD72" i="10"/>
  <c r="CD71" i="10"/>
  <c r="CD69" i="10"/>
  <c r="CD67" i="10"/>
  <c r="CD66" i="10"/>
  <c r="CD59" i="10"/>
  <c r="CD58" i="10"/>
  <c r="CD60" i="10" s="1"/>
  <c r="CD56" i="10"/>
  <c r="CD55" i="10"/>
  <c r="CD54" i="10"/>
  <c r="CD53" i="10"/>
  <c r="CD52" i="10"/>
  <c r="CD51" i="10"/>
  <c r="CD49" i="10"/>
  <c r="CD48" i="10"/>
  <c r="CD47" i="10"/>
  <c r="CD46" i="10"/>
  <c r="CD45" i="10"/>
  <c r="CD44" i="10"/>
  <c r="CD43" i="10"/>
  <c r="CD42" i="10"/>
  <c r="CD41" i="10"/>
  <c r="CD40" i="10"/>
  <c r="CD39" i="10"/>
  <c r="CD35" i="10"/>
  <c r="CD34" i="10"/>
  <c r="CC75" i="10"/>
  <c r="CC72" i="10"/>
  <c r="CC71" i="10"/>
  <c r="CC69" i="10"/>
  <c r="CC67" i="10"/>
  <c r="CC66" i="10"/>
  <c r="CC62" i="10"/>
  <c r="CC59" i="10"/>
  <c r="CC58" i="10"/>
  <c r="CC56" i="10"/>
  <c r="CC55" i="10"/>
  <c r="CC54" i="10"/>
  <c r="CC53" i="10"/>
  <c r="CC52" i="10"/>
  <c r="CC51" i="10"/>
  <c r="CC49" i="10"/>
  <c r="CC48" i="10"/>
  <c r="CC47" i="10"/>
  <c r="CC46" i="10"/>
  <c r="CC45" i="10"/>
  <c r="CC44" i="10"/>
  <c r="CC43" i="10"/>
  <c r="CC42" i="10"/>
  <c r="CC41" i="10"/>
  <c r="CC40" i="10"/>
  <c r="CC39" i="10"/>
  <c r="CC35" i="10"/>
  <c r="CC34" i="10"/>
  <c r="CC29" i="10"/>
  <c r="CC26" i="10"/>
  <c r="CC22" i="10"/>
  <c r="CC21" i="10"/>
  <c r="CC23" i="10" s="1"/>
  <c r="CC20" i="10"/>
  <c r="CC17" i="10"/>
  <c r="CC14" i="10"/>
  <c r="CC11" i="10"/>
  <c r="CC12" i="10" s="1"/>
  <c r="CC15" i="10" s="1"/>
  <c r="CC18" i="10" s="1"/>
  <c r="CC10" i="10"/>
  <c r="CC9" i="10"/>
  <c r="CC7" i="10"/>
  <c r="CC6" i="10"/>
  <c r="CC5" i="10"/>
  <c r="BZ48" i="2"/>
  <c r="BY48" i="2"/>
  <c r="BZ47" i="2"/>
  <c r="BY47" i="2"/>
  <c r="BZ46" i="2"/>
  <c r="BY46" i="2"/>
  <c r="BX24" i="2"/>
  <c r="BY23" i="2"/>
  <c r="BY24" i="2" s="1"/>
  <c r="BY27" i="2" s="1"/>
  <c r="BY7" i="2"/>
  <c r="BY12" i="2" s="1"/>
  <c r="BY15" i="2" s="1"/>
  <c r="BY18" i="2" s="1"/>
  <c r="BX42" i="2"/>
  <c r="CB42" i="10" s="1"/>
  <c r="CB40" i="10"/>
  <c r="CA40" i="10"/>
  <c r="BZ40" i="10"/>
  <c r="BX40" i="10"/>
  <c r="BW40" i="10"/>
  <c r="BV40" i="10"/>
  <c r="BT40" i="10"/>
  <c r="BU40" i="10"/>
  <c r="BT39" i="2"/>
  <c r="BX47" i="2"/>
  <c r="BW47" i="2"/>
  <c r="CB29" i="10"/>
  <c r="CB26" i="10"/>
  <c r="CB22" i="10"/>
  <c r="BX23" i="2"/>
  <c r="CB17" i="10"/>
  <c r="CB14" i="10"/>
  <c r="CB47" i="10" s="1"/>
  <c r="CB9" i="10"/>
  <c r="CB10" i="10"/>
  <c r="CB11" i="10"/>
  <c r="CB71" i="10"/>
  <c r="CB72" i="10"/>
  <c r="CB75" i="10"/>
  <c r="BX73" i="2"/>
  <c r="CB66" i="10"/>
  <c r="CB67" i="10"/>
  <c r="CB69" i="10"/>
  <c r="BX68" i="2"/>
  <c r="CB58" i="10"/>
  <c r="CB60" i="10" s="1"/>
  <c r="CB59" i="10"/>
  <c r="BX60" i="2"/>
  <c r="CB51" i="10"/>
  <c r="CB52" i="10"/>
  <c r="CB53" i="10"/>
  <c r="CB54" i="10"/>
  <c r="CB55" i="10"/>
  <c r="CB56" i="10"/>
  <c r="CB34" i="10"/>
  <c r="CB35" i="10"/>
  <c r="CB36" i="10"/>
  <c r="CB37" i="10"/>
  <c r="CB39" i="10"/>
  <c r="CB41" i="10"/>
  <c r="CB43" i="10"/>
  <c r="CB44" i="10"/>
  <c r="CB45" i="10"/>
  <c r="CB6" i="10"/>
  <c r="CB64" i="10"/>
  <c r="CB63" i="10"/>
  <c r="CB62" i="10"/>
  <c r="CB49" i="10"/>
  <c r="CA64" i="10"/>
  <c r="AD35" i="6"/>
  <c r="AD37" i="6" s="1"/>
  <c r="AD40" i="6" s="1"/>
  <c r="AD25" i="6"/>
  <c r="AD24" i="6"/>
  <c r="AD23" i="6"/>
  <c r="AD17" i="6"/>
  <c r="AD13" i="6"/>
  <c r="AD11" i="6"/>
  <c r="AD52" i="5"/>
  <c r="AE29" i="5" l="1"/>
  <c r="BY31" i="2"/>
  <c r="BY37" i="2"/>
  <c r="CC37" i="10" s="1"/>
  <c r="BY36" i="2"/>
  <c r="CC36" i="10" s="1"/>
  <c r="CC24" i="10"/>
  <c r="CC27" i="10" s="1"/>
  <c r="CC31" i="10" s="1"/>
  <c r="CD68" i="10"/>
  <c r="CC68" i="10"/>
  <c r="CC60" i="10"/>
  <c r="CC73" i="10"/>
  <c r="AE29" i="12"/>
  <c r="AE10" i="12"/>
  <c r="AE9" i="12"/>
  <c r="AE11" i="12" s="1"/>
  <c r="AE11" i="9"/>
  <c r="AE23" i="12"/>
  <c r="AE8" i="12"/>
  <c r="AE30" i="11"/>
  <c r="AE39" i="11"/>
  <c r="AE41" i="11" s="1"/>
  <c r="AE32" i="11"/>
  <c r="AE12" i="7"/>
  <c r="AE14" i="7" s="1"/>
  <c r="AE21" i="11"/>
  <c r="AE23" i="11" s="1"/>
  <c r="AE8" i="11"/>
  <c r="AE12" i="11" s="1"/>
  <c r="AE14" i="11" s="1"/>
  <c r="AE17" i="12"/>
  <c r="AE74" i="5"/>
  <c r="AE76" i="5" s="1"/>
  <c r="AE40" i="5"/>
  <c r="CB73" i="10"/>
  <c r="CB68" i="10"/>
  <c r="AD54" i="5"/>
  <c r="AD76" i="5" s="1"/>
  <c r="AD74" i="5"/>
  <c r="AD72" i="5"/>
  <c r="AD61" i="5"/>
  <c r="AD40" i="5"/>
  <c r="AD38" i="5"/>
  <c r="AD29" i="5"/>
  <c r="AD28" i="5"/>
  <c r="AD21" i="5"/>
  <c r="AD13" i="5"/>
  <c r="AD28" i="12" l="1"/>
  <c r="AD10" i="12" s="1"/>
  <c r="AD27" i="12"/>
  <c r="AD9" i="12" s="1"/>
  <c r="AD21" i="12"/>
  <c r="AD20" i="12"/>
  <c r="AD23" i="12" s="1"/>
  <c r="AD16" i="12"/>
  <c r="AD15" i="12"/>
  <c r="AD14" i="12"/>
  <c r="AD8" i="12" s="1"/>
  <c r="AD29" i="9"/>
  <c r="AD23" i="9"/>
  <c r="AD17" i="9"/>
  <c r="AD10" i="9"/>
  <c r="AD9" i="9"/>
  <c r="AD8" i="9"/>
  <c r="AD5" i="9"/>
  <c r="AC5" i="9"/>
  <c r="AB5" i="9"/>
  <c r="AD40" i="11"/>
  <c r="AD38" i="11"/>
  <c r="AD37" i="11"/>
  <c r="AD36" i="11"/>
  <c r="AD35" i="11"/>
  <c r="AD39" i="11" s="1"/>
  <c r="AD41" i="11" s="1"/>
  <c r="AD31" i="11"/>
  <c r="AD29" i="11"/>
  <c r="AD28" i="11"/>
  <c r="AD27" i="11"/>
  <c r="AD30" i="11" s="1"/>
  <c r="AD32" i="11" s="1"/>
  <c r="AD26" i="11"/>
  <c r="AD22" i="11"/>
  <c r="AD20" i="11"/>
  <c r="AD19" i="11"/>
  <c r="AD18" i="11"/>
  <c r="AD17" i="11"/>
  <c r="AD21" i="11" s="1"/>
  <c r="AD23" i="11" s="1"/>
  <c r="AD13" i="11"/>
  <c r="AD12" i="11"/>
  <c r="AD14" i="11" s="1"/>
  <c r="AD11" i="11"/>
  <c r="AD10" i="11"/>
  <c r="AD9" i="11"/>
  <c r="AD8" i="11"/>
  <c r="AD5" i="11"/>
  <c r="AD39" i="7"/>
  <c r="AD41" i="7" s="1"/>
  <c r="AD30" i="7"/>
  <c r="AD32" i="7" s="1"/>
  <c r="AD21" i="7"/>
  <c r="AD23" i="7" s="1"/>
  <c r="AD13" i="7"/>
  <c r="AD11" i="7"/>
  <c r="AD10" i="7"/>
  <c r="AD9" i="7"/>
  <c r="AD8" i="7"/>
  <c r="AD5" i="7"/>
  <c r="CB21" i="10"/>
  <c r="CB20" i="10"/>
  <c r="CB5" i="10"/>
  <c r="AD5" i="12" s="1"/>
  <c r="BX7" i="2"/>
  <c r="BX12" i="2" s="1"/>
  <c r="CB23" i="10" l="1"/>
  <c r="CB7" i="10"/>
  <c r="CB12" i="10" s="1"/>
  <c r="CB15" i="10" s="1"/>
  <c r="BX15" i="2"/>
  <c r="BX48" i="2"/>
  <c r="AD29" i="12"/>
  <c r="AD11" i="12"/>
  <c r="AD17" i="12"/>
  <c r="AD11" i="9"/>
  <c r="AD12" i="7"/>
  <c r="AD14" i="7" s="1"/>
  <c r="CB48" i="10" l="1"/>
  <c r="BX18" i="2"/>
  <c r="BX27" i="2" s="1"/>
  <c r="BX31" i="2" s="1"/>
  <c r="BX46" i="2"/>
  <c r="CB18" i="10"/>
  <c r="CB24" i="10" s="1"/>
  <c r="CB27" i="10" s="1"/>
  <c r="CB31" i="10" s="1"/>
  <c r="CB46" i="10"/>
  <c r="AC40" i="11"/>
  <c r="AC38" i="11"/>
  <c r="AC37" i="11"/>
  <c r="AC36" i="11"/>
  <c r="AC35" i="11"/>
  <c r="AC39" i="11" s="1"/>
  <c r="AC41" i="11" s="1"/>
  <c r="AC31" i="11"/>
  <c r="AC29" i="11"/>
  <c r="AC28" i="11"/>
  <c r="AC27" i="11"/>
  <c r="AC30" i="11" s="1"/>
  <c r="AC32" i="11" s="1"/>
  <c r="AC26" i="11"/>
  <c r="AC22" i="11"/>
  <c r="AC20" i="11"/>
  <c r="AC19" i="11"/>
  <c r="AC18" i="11"/>
  <c r="AC17" i="11"/>
  <c r="AC21" i="11" s="1"/>
  <c r="AC23" i="11" s="1"/>
  <c r="AC13" i="11"/>
  <c r="AC11" i="11"/>
  <c r="AC10" i="11"/>
  <c r="AC9" i="11"/>
  <c r="AC8" i="11"/>
  <c r="AC12" i="11" s="1"/>
  <c r="AC14" i="11" s="1"/>
  <c r="AC5" i="11"/>
  <c r="AF39" i="6"/>
  <c r="AC35" i="6"/>
  <c r="AC23" i="6"/>
  <c r="AC11" i="6"/>
  <c r="AC13" i="6" s="1"/>
  <c r="AC17" i="6" s="1"/>
  <c r="AC24" i="6" s="1"/>
  <c r="AC72" i="5"/>
  <c r="AC61" i="5"/>
  <c r="AC54" i="5"/>
  <c r="AC52" i="5"/>
  <c r="AC38" i="5"/>
  <c r="AC28" i="5"/>
  <c r="AC21" i="5"/>
  <c r="AC13" i="5"/>
  <c r="AC28" i="12"/>
  <c r="AC10" i="12" s="1"/>
  <c r="AC27" i="12"/>
  <c r="AC29" i="12" s="1"/>
  <c r="AC21" i="12"/>
  <c r="AC20" i="12"/>
  <c r="AC8" i="12" s="1"/>
  <c r="AC16" i="12"/>
  <c r="AC15" i="12"/>
  <c r="AC14" i="12"/>
  <c r="AC17" i="12" s="1"/>
  <c r="AC5" i="7"/>
  <c r="AC25" i="6" l="1"/>
  <c r="AC37" i="6" s="1"/>
  <c r="AC40" i="6" s="1"/>
  <c r="AC74" i="5"/>
  <c r="AC76" i="5" s="1"/>
  <c r="AC29" i="5"/>
  <c r="AC40" i="5" s="1"/>
  <c r="AC9" i="12"/>
  <c r="AC11" i="12" s="1"/>
  <c r="AC23" i="12"/>
  <c r="BV58" i="2" l="1"/>
  <c r="BW58" i="2"/>
  <c r="BW60" i="2" s="1"/>
  <c r="BW68" i="2"/>
  <c r="BW73" i="2" l="1"/>
  <c r="CA75" i="10"/>
  <c r="CA72" i="10"/>
  <c r="CA71" i="10"/>
  <c r="CA69" i="10"/>
  <c r="CA67" i="10"/>
  <c r="CA66" i="10"/>
  <c r="CA68" i="10" s="1"/>
  <c r="CA63" i="10"/>
  <c r="CA62" i="10"/>
  <c r="CA59" i="10"/>
  <c r="CA58" i="10"/>
  <c r="CA60" i="10" s="1"/>
  <c r="CA56" i="10"/>
  <c r="CA55" i="10"/>
  <c r="CA53" i="10"/>
  <c r="CA52" i="10"/>
  <c r="CA51" i="10"/>
  <c r="CA49" i="10"/>
  <c r="CA45" i="10"/>
  <c r="CA44" i="10"/>
  <c r="CA43" i="10"/>
  <c r="CA41" i="10"/>
  <c r="CA39" i="10"/>
  <c r="CA37" i="10"/>
  <c r="CA36" i="10"/>
  <c r="CA35" i="10"/>
  <c r="CA34" i="10"/>
  <c r="CA29" i="10"/>
  <c r="CA26" i="10"/>
  <c r="CA22" i="10"/>
  <c r="CA21" i="10"/>
  <c r="CA20" i="10"/>
  <c r="CA17" i="10"/>
  <c r="CA14" i="10"/>
  <c r="CA47" i="10" s="1"/>
  <c r="CA11" i="10"/>
  <c r="CA10" i="10"/>
  <c r="CA9" i="10"/>
  <c r="CA6" i="10"/>
  <c r="CA5" i="10"/>
  <c r="AC5" i="12" s="1"/>
  <c r="CA23" i="10" l="1"/>
  <c r="CA7" i="10"/>
  <c r="CA12" i="10" s="1"/>
  <c r="CA73" i="10"/>
  <c r="BW23" i="2"/>
  <c r="BW7" i="2"/>
  <c r="BW54" i="2" s="1"/>
  <c r="CA54" i="10" s="1"/>
  <c r="AC29" i="9"/>
  <c r="AC23" i="9"/>
  <c r="AC17" i="9"/>
  <c r="AC8" i="9"/>
  <c r="AC9" i="9"/>
  <c r="AC10" i="9"/>
  <c r="AC39" i="7"/>
  <c r="AC41" i="7" s="1"/>
  <c r="BW12" i="2" l="1"/>
  <c r="CA15" i="10"/>
  <c r="CA48" i="10"/>
  <c r="AC11" i="9"/>
  <c r="BW15" i="2" l="1"/>
  <c r="BW48" i="2"/>
  <c r="CA18" i="10"/>
  <c r="CA24" i="10" s="1"/>
  <c r="CA27" i="10" s="1"/>
  <c r="CA31" i="10" s="1"/>
  <c r="CA46" i="10"/>
  <c r="AC30" i="7"/>
  <c r="AC32" i="7" s="1"/>
  <c r="AC11" i="7"/>
  <c r="AC10" i="7"/>
  <c r="AC9" i="7"/>
  <c r="AC8" i="7"/>
  <c r="AC21" i="7"/>
  <c r="AC23" i="7" s="1"/>
  <c r="AC13" i="7"/>
  <c r="BW46" i="2" l="1"/>
  <c r="BW18" i="2"/>
  <c r="BW24" i="2" s="1"/>
  <c r="BW27" i="2" s="1"/>
  <c r="BW31" i="2" s="1"/>
  <c r="AC12" i="7"/>
  <c r="AC14" i="7" s="1"/>
  <c r="BT43" i="10" l="1"/>
  <c r="BU43" i="10"/>
  <c r="BU41" i="10"/>
  <c r="AF28" i="6"/>
  <c r="Y23" i="11"/>
  <c r="Y21" i="11"/>
  <c r="BZ49" i="10"/>
  <c r="BV29" i="10"/>
  <c r="BU29" i="10"/>
  <c r="BT29" i="10"/>
  <c r="BV26" i="10"/>
  <c r="BU26" i="10"/>
  <c r="BT26" i="10"/>
  <c r="BV22" i="10"/>
  <c r="BU22" i="10"/>
  <c r="BT22" i="10"/>
  <c r="BV21" i="10"/>
  <c r="BU21" i="10"/>
  <c r="BT21" i="10"/>
  <c r="BV20" i="10"/>
  <c r="BU20" i="10"/>
  <c r="BT20" i="10"/>
  <c r="BT23" i="10" s="1"/>
  <c r="BV17" i="10"/>
  <c r="BU17" i="10"/>
  <c r="BT17" i="10"/>
  <c r="BV14" i="10"/>
  <c r="BU14" i="10"/>
  <c r="BT14" i="10"/>
  <c r="BV11" i="10"/>
  <c r="BU11" i="10"/>
  <c r="BT11" i="10"/>
  <c r="BV10" i="10"/>
  <c r="BU10" i="10"/>
  <c r="BT10" i="10"/>
  <c r="BV9" i="10"/>
  <c r="BU9" i="10"/>
  <c r="BT9" i="10"/>
  <c r="BV6" i="10"/>
  <c r="BU6" i="10"/>
  <c r="BT6" i="10"/>
  <c r="BV5" i="10"/>
  <c r="BU5" i="10"/>
  <c r="BT5" i="10"/>
  <c r="BT20" i="2"/>
  <c r="BV23" i="10" l="1"/>
  <c r="BU23" i="10"/>
  <c r="AB28" i="6"/>
  <c r="AB27" i="6"/>
  <c r="BZ75" i="10"/>
  <c r="BZ72" i="10"/>
  <c r="BZ71" i="10"/>
  <c r="BZ69" i="10"/>
  <c r="BZ67" i="10"/>
  <c r="BZ66" i="10"/>
  <c r="BZ64" i="10"/>
  <c r="BZ63" i="10"/>
  <c r="BZ62" i="10"/>
  <c r="BZ59" i="10"/>
  <c r="BZ58" i="10"/>
  <c r="BZ56" i="10"/>
  <c r="BZ55" i="10"/>
  <c r="BZ52" i="10"/>
  <c r="AB28" i="12" l="1"/>
  <c r="AB27" i="12"/>
  <c r="AB21" i="12"/>
  <c r="AB20" i="12"/>
  <c r="AB16" i="12"/>
  <c r="AB15" i="12"/>
  <c r="AB14" i="12"/>
  <c r="AB8" i="12" s="1"/>
  <c r="AB40" i="11"/>
  <c r="AB36" i="11"/>
  <c r="AB37" i="11"/>
  <c r="AB38" i="11"/>
  <c r="AB35" i="11"/>
  <c r="AB31" i="11"/>
  <c r="AB29" i="11"/>
  <c r="AB28" i="11"/>
  <c r="AB27" i="11"/>
  <c r="AB26" i="11"/>
  <c r="AB22" i="11"/>
  <c r="AB18" i="11"/>
  <c r="AB19" i="11"/>
  <c r="AB20" i="11"/>
  <c r="AB17" i="11"/>
  <c r="BZ41" i="10"/>
  <c r="BZ43" i="10"/>
  <c r="BZ44" i="10"/>
  <c r="BZ45" i="10"/>
  <c r="BZ35" i="10"/>
  <c r="BZ36" i="10"/>
  <c r="BZ37" i="10"/>
  <c r="BZ34" i="10"/>
  <c r="BZ29" i="10"/>
  <c r="BZ26" i="10"/>
  <c r="BZ22" i="10"/>
  <c r="BZ21" i="10"/>
  <c r="BZ20" i="10"/>
  <c r="BZ23" i="10" s="1"/>
  <c r="BZ17" i="10"/>
  <c r="BZ14" i="10"/>
  <c r="BZ11" i="10"/>
  <c r="BZ10" i="10"/>
  <c r="BZ9" i="10"/>
  <c r="BZ6" i="10"/>
  <c r="BZ5" i="10"/>
  <c r="BV39" i="2" l="1"/>
  <c r="BZ39" i="10" s="1"/>
  <c r="BZ73" i="10"/>
  <c r="BZ68" i="10"/>
  <c r="BZ60" i="10"/>
  <c r="BZ53" i="10"/>
  <c r="BZ51" i="10"/>
  <c r="BZ47" i="10"/>
  <c r="CD29" i="10"/>
  <c r="CD26" i="10"/>
  <c r="CD22" i="10"/>
  <c r="CD21" i="10"/>
  <c r="CD20" i="10"/>
  <c r="CD17" i="10"/>
  <c r="CD11" i="10"/>
  <c r="CD10" i="10"/>
  <c r="CD9" i="10"/>
  <c r="BZ7" i="10"/>
  <c r="BZ12" i="10" s="1"/>
  <c r="CD6" i="10"/>
  <c r="CD5" i="10"/>
  <c r="CA2" i="10"/>
  <c r="CB2" i="10" s="1"/>
  <c r="CC2" i="10" s="1"/>
  <c r="CD2" i="10" s="1"/>
  <c r="AF40" i="7"/>
  <c r="AB39" i="7"/>
  <c r="AB41" i="7" s="1"/>
  <c r="AF38" i="7"/>
  <c r="AF37" i="7"/>
  <c r="AF36" i="7"/>
  <c r="AF35" i="7"/>
  <c r="AF31" i="7"/>
  <c r="AB30" i="7"/>
  <c r="AB32" i="7" s="1"/>
  <c r="AF29" i="7"/>
  <c r="AF28" i="7"/>
  <c r="AF27" i="7"/>
  <c r="AF26" i="7"/>
  <c r="AF22" i="7"/>
  <c r="AB21" i="7"/>
  <c r="AB23" i="7" s="1"/>
  <c r="AF20" i="7"/>
  <c r="AF19" i="7"/>
  <c r="AF18" i="7"/>
  <c r="AF17" i="7"/>
  <c r="AB13" i="7"/>
  <c r="AB11" i="7"/>
  <c r="AB11" i="11" s="1"/>
  <c r="AB10" i="7"/>
  <c r="AB9" i="7"/>
  <c r="AB8" i="7"/>
  <c r="AB8" i="11" s="1"/>
  <c r="AB5" i="7"/>
  <c r="AC2" i="7"/>
  <c r="AD2" i="7" s="1"/>
  <c r="AE2" i="7" s="1"/>
  <c r="AF2" i="7" s="1"/>
  <c r="AF31" i="11"/>
  <c r="AF29" i="11"/>
  <c r="AF26" i="11"/>
  <c r="AF19" i="11"/>
  <c r="AC2" i="11"/>
  <c r="AD2" i="11" s="1"/>
  <c r="AE2" i="11" s="1"/>
  <c r="AF2" i="11" s="1"/>
  <c r="AB29" i="9"/>
  <c r="AF28" i="9"/>
  <c r="AF27" i="9"/>
  <c r="AB23" i="9"/>
  <c r="AF21" i="9"/>
  <c r="AF20" i="9"/>
  <c r="AB17" i="9"/>
  <c r="AF16" i="9"/>
  <c r="AF15" i="9"/>
  <c r="AF14" i="9"/>
  <c r="AB10" i="9"/>
  <c r="AB9" i="9"/>
  <c r="AF9" i="9" s="1"/>
  <c r="AB8" i="9"/>
  <c r="AC2" i="9"/>
  <c r="AD2" i="9" s="1"/>
  <c r="AE2" i="9" s="1"/>
  <c r="AF2" i="9" s="1"/>
  <c r="AB23" i="12"/>
  <c r="AB10" i="12"/>
  <c r="AB5" i="12"/>
  <c r="AC2" i="12"/>
  <c r="AD2" i="12" s="1"/>
  <c r="AE2" i="12" s="1"/>
  <c r="AF2" i="12" s="1"/>
  <c r="AF29" i="9" l="1"/>
  <c r="AF23" i="9"/>
  <c r="AF21" i="7"/>
  <c r="AF23" i="7" s="1"/>
  <c r="AF17" i="9"/>
  <c r="AF8" i="12"/>
  <c r="AF13" i="7"/>
  <c r="AB13" i="11"/>
  <c r="AF9" i="7"/>
  <c r="AB9" i="11"/>
  <c r="AF10" i="7"/>
  <c r="AB10" i="11"/>
  <c r="AF5" i="7"/>
  <c r="AB5" i="11"/>
  <c r="CD7" i="10"/>
  <c r="BZ48" i="10"/>
  <c r="BZ15" i="10"/>
  <c r="CD23" i="10"/>
  <c r="CD14" i="10"/>
  <c r="AF39" i="7"/>
  <c r="AF41" i="7" s="1"/>
  <c r="AF8" i="7"/>
  <c r="AF30" i="7"/>
  <c r="AF32" i="7" s="1"/>
  <c r="AF11" i="7"/>
  <c r="AB12" i="7"/>
  <c r="AB14" i="7" s="1"/>
  <c r="AF27" i="11"/>
  <c r="AF17" i="11"/>
  <c r="AF20" i="11"/>
  <c r="AF38" i="11"/>
  <c r="AF28" i="11"/>
  <c r="AB39" i="11"/>
  <c r="AB41" i="11" s="1"/>
  <c r="AF36" i="11"/>
  <c r="AB21" i="11"/>
  <c r="AB23" i="11" s="1"/>
  <c r="AF40" i="11"/>
  <c r="AF22" i="11"/>
  <c r="AF37" i="11"/>
  <c r="AF18" i="11"/>
  <c r="AB30" i="11"/>
  <c r="AB32" i="11" s="1"/>
  <c r="AF35" i="11"/>
  <c r="AB11" i="9"/>
  <c r="AF8" i="9"/>
  <c r="AF10" i="9"/>
  <c r="AF10" i="12"/>
  <c r="AF20" i="12"/>
  <c r="AB17" i="12"/>
  <c r="AB29" i="12"/>
  <c r="AF15" i="12"/>
  <c r="AF16" i="12"/>
  <c r="AF27" i="12"/>
  <c r="AF14" i="12"/>
  <c r="AF21" i="12"/>
  <c r="AF28" i="12"/>
  <c r="AB9" i="12"/>
  <c r="AF11" i="9" l="1"/>
  <c r="AF12" i="7"/>
  <c r="AF14" i="7" s="1"/>
  <c r="CD12" i="10"/>
  <c r="BZ46" i="10"/>
  <c r="BZ18" i="10"/>
  <c r="BZ24" i="10" s="1"/>
  <c r="BZ27" i="10" s="1"/>
  <c r="BZ31" i="10" s="1"/>
  <c r="AF21" i="11"/>
  <c r="AF23" i="11" s="1"/>
  <c r="AF30" i="11"/>
  <c r="AF32" i="11" s="1"/>
  <c r="AF10" i="11"/>
  <c r="AF11" i="11"/>
  <c r="AF39" i="11"/>
  <c r="AF41" i="11" s="1"/>
  <c r="AF13" i="11"/>
  <c r="AF8" i="11"/>
  <c r="AB12" i="11"/>
  <c r="AB14" i="11" s="1"/>
  <c r="AF9" i="11"/>
  <c r="AF9" i="12"/>
  <c r="AF11" i="12" s="1"/>
  <c r="AF17" i="12"/>
  <c r="AF29" i="12"/>
  <c r="AF23" i="12"/>
  <c r="AB11" i="12"/>
  <c r="CD15" i="10" l="1"/>
  <c r="AF12" i="11"/>
  <c r="AF14" i="11" s="1"/>
  <c r="CD18" i="10" l="1"/>
  <c r="CD24" i="10" s="1"/>
  <c r="CD27" i="10" s="1"/>
  <c r="CD31" i="10" s="1"/>
  <c r="AB13" i="5" l="1"/>
  <c r="AF8" i="5"/>
  <c r="AC2" i="5"/>
  <c r="AD2" i="5" s="1"/>
  <c r="AE2" i="5" s="1"/>
  <c r="AF2" i="5" s="1"/>
  <c r="AB72" i="5"/>
  <c r="AF69" i="5"/>
  <c r="AF68" i="5"/>
  <c r="AF67" i="5"/>
  <c r="AF66" i="5"/>
  <c r="AF65" i="5"/>
  <c r="AF64" i="5"/>
  <c r="AB61" i="5"/>
  <c r="AF60" i="5"/>
  <c r="AF59" i="5"/>
  <c r="AF58" i="5"/>
  <c r="AF57" i="5"/>
  <c r="AF56" i="5"/>
  <c r="AF53" i="5"/>
  <c r="AB52" i="5"/>
  <c r="AB54" i="5" s="1"/>
  <c r="AF51" i="5"/>
  <c r="AF50" i="5"/>
  <c r="AF49" i="5"/>
  <c r="AF46" i="5"/>
  <c r="AB38" i="5"/>
  <c r="AF37" i="5"/>
  <c r="AF36" i="5"/>
  <c r="AF35" i="5"/>
  <c r="AF34" i="5"/>
  <c r="AF33" i="5"/>
  <c r="AF32" i="5"/>
  <c r="AB28" i="5"/>
  <c r="AF27" i="5"/>
  <c r="AF26" i="5"/>
  <c r="AF24" i="5"/>
  <c r="AF20" i="5"/>
  <c r="AF19" i="5"/>
  <c r="AF18" i="5"/>
  <c r="AF17" i="5"/>
  <c r="AB21" i="5"/>
  <c r="AF16" i="5"/>
  <c r="AF12" i="5"/>
  <c r="AF11" i="5"/>
  <c r="AF10" i="5"/>
  <c r="AF9" i="5"/>
  <c r="AD2" i="6"/>
  <c r="AF2" i="6" s="1"/>
  <c r="AC2" i="6"/>
  <c r="AE2" i="6" s="1"/>
  <c r="AF38" i="6"/>
  <c r="AB35" i="6"/>
  <c r="AF34" i="6"/>
  <c r="AF33" i="6"/>
  <c r="AF32" i="6"/>
  <c r="AF31" i="6"/>
  <c r="AF30" i="6"/>
  <c r="AF29" i="6"/>
  <c r="AF27" i="6"/>
  <c r="AB23" i="6"/>
  <c r="AF22" i="6"/>
  <c r="AF21" i="6"/>
  <c r="AF20" i="6"/>
  <c r="AF19" i="6"/>
  <c r="AF16" i="6"/>
  <c r="AF12" i="6"/>
  <c r="AB11" i="6"/>
  <c r="AB13" i="6" s="1"/>
  <c r="AB17" i="6" s="1"/>
  <c r="AF10" i="6"/>
  <c r="AF9" i="6"/>
  <c r="AF8" i="6"/>
  <c r="AF7" i="6"/>
  <c r="AF6" i="6"/>
  <c r="AF5" i="6"/>
  <c r="BZ22" i="2"/>
  <c r="BZ21" i="2"/>
  <c r="BZ20" i="2"/>
  <c r="BV73" i="2"/>
  <c r="BV68" i="2"/>
  <c r="BV60" i="2"/>
  <c r="BV47" i="2"/>
  <c r="BZ29" i="2"/>
  <c r="BZ26" i="2"/>
  <c r="BV23" i="2"/>
  <c r="BZ23" i="2" s="1"/>
  <c r="BZ17" i="2"/>
  <c r="BZ14" i="2"/>
  <c r="BZ11" i="2"/>
  <c r="BZ10" i="2"/>
  <c r="BZ9" i="2"/>
  <c r="BV7" i="2"/>
  <c r="BV12" i="2" s="1"/>
  <c r="BV48" i="2" s="1"/>
  <c r="BZ6" i="2"/>
  <c r="BZ5" i="2"/>
  <c r="BW2" i="2"/>
  <c r="BX2" i="2" s="1"/>
  <c r="BY2" i="2" s="1"/>
  <c r="BZ2" i="2" s="1"/>
  <c r="Z9" i="6"/>
  <c r="Z8" i="6"/>
  <c r="Y21" i="12"/>
  <c r="X21" i="12"/>
  <c r="W21" i="12"/>
  <c r="V21" i="12"/>
  <c r="Y20" i="12"/>
  <c r="X20" i="12"/>
  <c r="W20" i="12"/>
  <c r="V20" i="12"/>
  <c r="T29" i="12"/>
  <c r="S29" i="12"/>
  <c r="R29" i="12"/>
  <c r="Q29" i="12"/>
  <c r="P29" i="12"/>
  <c r="T23" i="12"/>
  <c r="T17" i="12"/>
  <c r="T11" i="12"/>
  <c r="X17" i="9"/>
  <c r="W17" i="9"/>
  <c r="V17" i="9"/>
  <c r="X29" i="9"/>
  <c r="W29" i="9"/>
  <c r="V29" i="9"/>
  <c r="T10" i="9"/>
  <c r="S10" i="9"/>
  <c r="R10" i="9"/>
  <c r="Q10" i="9"/>
  <c r="P10" i="9"/>
  <c r="T9" i="9"/>
  <c r="S9" i="9"/>
  <c r="R9" i="9"/>
  <c r="Q9" i="9"/>
  <c r="P9" i="9"/>
  <c r="T8" i="9"/>
  <c r="S8" i="9"/>
  <c r="R8" i="9"/>
  <c r="Q8" i="9"/>
  <c r="P8" i="9"/>
  <c r="T21" i="11"/>
  <c r="T23" i="11" s="1"/>
  <c r="S21" i="11"/>
  <c r="S23" i="11" s="1"/>
  <c r="R21" i="11"/>
  <c r="R23" i="11" s="1"/>
  <c r="Q21" i="11"/>
  <c r="Q23" i="11" s="1"/>
  <c r="P21" i="11"/>
  <c r="P23" i="11" s="1"/>
  <c r="T30" i="11"/>
  <c r="T32" i="11" s="1"/>
  <c r="S30" i="11"/>
  <c r="S32" i="11" s="1"/>
  <c r="R30" i="11"/>
  <c r="R32" i="11" s="1"/>
  <c r="Q30" i="11"/>
  <c r="Q32" i="11" s="1"/>
  <c r="P30" i="11"/>
  <c r="P32" i="11" s="1"/>
  <c r="X21" i="7"/>
  <c r="X23" i="7" s="1"/>
  <c r="W21" i="7"/>
  <c r="W23" i="7" s="1"/>
  <c r="BW42" i="2" s="1"/>
  <c r="CA42" i="10" s="1"/>
  <c r="V21" i="7"/>
  <c r="V23" i="7" s="1"/>
  <c r="BV42" i="2" s="1"/>
  <c r="BZ42" i="10" s="1"/>
  <c r="X30" i="7"/>
  <c r="X32" i="7" s="1"/>
  <c r="V30" i="7"/>
  <c r="V32" i="7" s="1"/>
  <c r="X39" i="7"/>
  <c r="X41" i="7" s="1"/>
  <c r="W39" i="7"/>
  <c r="W41" i="7" s="1"/>
  <c r="V39" i="7"/>
  <c r="V41" i="7" s="1"/>
  <c r="S13" i="7"/>
  <c r="R13" i="7"/>
  <c r="Q13" i="7"/>
  <c r="P13" i="7"/>
  <c r="S11" i="7"/>
  <c r="R11" i="7"/>
  <c r="Q11" i="7"/>
  <c r="P11" i="7"/>
  <c r="S10" i="7"/>
  <c r="R10" i="7"/>
  <c r="Q10" i="7"/>
  <c r="P10" i="7"/>
  <c r="S9" i="7"/>
  <c r="R9" i="7"/>
  <c r="Q9" i="7"/>
  <c r="P9" i="7"/>
  <c r="S8" i="7"/>
  <c r="R8" i="7"/>
  <c r="Q8" i="7"/>
  <c r="P8" i="7"/>
  <c r="T21" i="7"/>
  <c r="T23" i="7" s="1"/>
  <c r="S21" i="7"/>
  <c r="S23" i="7" s="1"/>
  <c r="R21" i="7"/>
  <c r="R23" i="7" s="1"/>
  <c r="Q21" i="7"/>
  <c r="Q23" i="7" s="1"/>
  <c r="P21" i="7"/>
  <c r="P23" i="7" s="1"/>
  <c r="S39" i="7"/>
  <c r="S41" i="7" s="1"/>
  <c r="R39" i="7"/>
  <c r="R41" i="7" s="1"/>
  <c r="Q39" i="7"/>
  <c r="Q41" i="7" s="1"/>
  <c r="P39" i="7"/>
  <c r="P41" i="7" s="1"/>
  <c r="BV39" i="10"/>
  <c r="BU39" i="10"/>
  <c r="BT39" i="10"/>
  <c r="BR39" i="2"/>
  <c r="BP39" i="2"/>
  <c r="BW75" i="10"/>
  <c r="BW49" i="10"/>
  <c r="BX44" i="10"/>
  <c r="BW44" i="10"/>
  <c r="BX45" i="10"/>
  <c r="BW45" i="10"/>
  <c r="BX43" i="10"/>
  <c r="BW43" i="10"/>
  <c r="BX41" i="10"/>
  <c r="BW41" i="10"/>
  <c r="BX37" i="10"/>
  <c r="BW37" i="10"/>
  <c r="BX36" i="10"/>
  <c r="BW36" i="10"/>
  <c r="BX35" i="10"/>
  <c r="BW35" i="10"/>
  <c r="BX34" i="10"/>
  <c r="BW34" i="10"/>
  <c r="BW29" i="10"/>
  <c r="BW26" i="10"/>
  <c r="BW22" i="10"/>
  <c r="BW21" i="10"/>
  <c r="BW20" i="10"/>
  <c r="BW17" i="10"/>
  <c r="BW14" i="10"/>
  <c r="BW11" i="10"/>
  <c r="BW10" i="10"/>
  <c r="BW9" i="10"/>
  <c r="BW6" i="10"/>
  <c r="BW5" i="10"/>
  <c r="AF61" i="5" l="1"/>
  <c r="AF13" i="5"/>
  <c r="AF11" i="6"/>
  <c r="AF13" i="6" s="1"/>
  <c r="AF17" i="6" s="1"/>
  <c r="AF35" i="6"/>
  <c r="AF38" i="5"/>
  <c r="AF28" i="5"/>
  <c r="AF21" i="5"/>
  <c r="BV54" i="2"/>
  <c r="BZ54" i="10" s="1"/>
  <c r="BZ7" i="2"/>
  <c r="BZ12" i="2" s="1"/>
  <c r="AF5" i="9"/>
  <c r="AF5" i="12"/>
  <c r="AF5" i="11"/>
  <c r="Q12" i="7"/>
  <c r="Q14" i="7" s="1"/>
  <c r="R12" i="7"/>
  <c r="R14" i="7" s="1"/>
  <c r="S12" i="7"/>
  <c r="S14" i="7" s="1"/>
  <c r="P12" i="7"/>
  <c r="P14" i="7" s="1"/>
  <c r="P11" i="9"/>
  <c r="Q11" i="9"/>
  <c r="S11" i="9"/>
  <c r="R11" i="9"/>
  <c r="T11" i="9"/>
  <c r="AB74" i="5"/>
  <c r="AB76" i="5" s="1"/>
  <c r="AF23" i="6"/>
  <c r="AF72" i="5"/>
  <c r="AF52" i="5"/>
  <c r="AF54" i="5" s="1"/>
  <c r="AB29" i="5"/>
  <c r="AB40" i="5" s="1"/>
  <c r="AB24" i="6"/>
  <c r="AB25" i="6"/>
  <c r="AB37" i="6" s="1"/>
  <c r="BV15" i="2"/>
  <c r="BV42" i="10"/>
  <c r="AF74" i="5" l="1"/>
  <c r="AF29" i="5"/>
  <c r="AF40" i="5" s="1"/>
  <c r="AF25" i="6"/>
  <c r="AF37" i="6" s="1"/>
  <c r="AF24" i="6"/>
  <c r="AF76" i="5"/>
  <c r="BV46" i="2"/>
  <c r="BV18" i="2"/>
  <c r="BV24" i="2" s="1"/>
  <c r="BV27" i="2" s="1"/>
  <c r="BV31" i="2" s="1"/>
  <c r="BZ15" i="2"/>
  <c r="BZ18" i="2" s="1"/>
  <c r="BZ24" i="2" s="1"/>
  <c r="BZ27" i="2" s="1"/>
  <c r="W28" i="11"/>
  <c r="W27" i="11"/>
  <c r="V28" i="11"/>
  <c r="V27" i="11"/>
  <c r="X26" i="11"/>
  <c r="W26" i="11"/>
  <c r="V26" i="11"/>
  <c r="X22" i="11"/>
  <c r="W22" i="11"/>
  <c r="V22" i="11"/>
  <c r="W20" i="11"/>
  <c r="V20" i="11"/>
  <c r="W19" i="11"/>
  <c r="V19" i="11"/>
  <c r="W18" i="11"/>
  <c r="V18" i="11"/>
  <c r="Y18" i="11"/>
  <c r="Y20" i="11"/>
  <c r="Y19" i="11"/>
  <c r="Y17" i="11"/>
  <c r="W17" i="11"/>
  <c r="V17" i="11"/>
  <c r="Y5" i="11"/>
  <c r="X5" i="11"/>
  <c r="W5" i="11"/>
  <c r="V5" i="11"/>
  <c r="X11" i="7"/>
  <c r="X10" i="7"/>
  <c r="X9" i="7"/>
  <c r="X8" i="7"/>
  <c r="X13" i="7"/>
  <c r="W13" i="7"/>
  <c r="W5" i="7"/>
  <c r="V5" i="7"/>
  <c r="Y10" i="7"/>
  <c r="Y9" i="7"/>
  <c r="Y8" i="7"/>
  <c r="Y11" i="7"/>
  <c r="Y29" i="9"/>
  <c r="BZ37" i="2" l="1"/>
  <c r="BZ36" i="2"/>
  <c r="BZ31" i="2"/>
  <c r="CD36" i="10"/>
  <c r="CD37" i="10"/>
  <c r="X21" i="11"/>
  <c r="X23" i="11" s="1"/>
  <c r="W21" i="11"/>
  <c r="W23" i="11" s="1"/>
  <c r="V21" i="11"/>
  <c r="Z18" i="11"/>
  <c r="Y5" i="12"/>
  <c r="X5" i="12"/>
  <c r="W5" i="12"/>
  <c r="V5" i="12"/>
  <c r="BT5" i="2" l="1"/>
  <c r="BT6" i="2"/>
  <c r="BS7" i="2"/>
  <c r="BS12" i="2" s="1"/>
  <c r="BT9" i="2"/>
  <c r="BT10" i="2"/>
  <c r="BT11" i="2"/>
  <c r="BT14" i="2"/>
  <c r="BT47" i="2" s="1"/>
  <c r="BT17" i="2"/>
  <c r="BT21" i="2"/>
  <c r="BT22" i="2"/>
  <c r="BS24" i="2"/>
  <c r="BS27" i="2" s="1"/>
  <c r="BS31" i="2" s="1"/>
  <c r="BT26" i="2"/>
  <c r="BT29" i="2"/>
  <c r="BS47" i="2"/>
  <c r="BT49" i="2"/>
  <c r="BT58" i="2"/>
  <c r="BT59" i="2"/>
  <c r="BS60" i="2"/>
  <c r="BT66" i="2"/>
  <c r="BT67" i="2"/>
  <c r="BS68" i="2"/>
  <c r="BT69" i="2"/>
  <c r="BT71" i="2"/>
  <c r="BT72" i="2"/>
  <c r="BS73" i="2"/>
  <c r="BN5" i="2"/>
  <c r="BN6" i="2"/>
  <c r="BK7" i="2"/>
  <c r="BK54" i="2" s="1"/>
  <c r="BL7" i="2"/>
  <c r="BL54" i="2" s="1"/>
  <c r="BM7" i="2"/>
  <c r="BM54" i="2" s="1"/>
  <c r="BN9" i="2"/>
  <c r="BN10" i="2"/>
  <c r="BN11" i="2"/>
  <c r="BN14" i="2"/>
  <c r="BN47" i="2" s="1"/>
  <c r="BN17" i="2"/>
  <c r="BN20" i="2"/>
  <c r="BN21" i="2"/>
  <c r="BN22" i="2"/>
  <c r="BN26" i="2"/>
  <c r="BN29" i="2"/>
  <c r="BN51" i="2"/>
  <c r="BK55" i="2"/>
  <c r="BL55" i="2"/>
  <c r="BM55" i="2"/>
  <c r="BK56" i="2"/>
  <c r="BT7" i="2" l="1"/>
  <c r="BT73" i="2"/>
  <c r="BT68" i="2"/>
  <c r="BN7" i="2"/>
  <c r="BN54" i="2" s="1"/>
  <c r="BT60" i="2"/>
  <c r="BT23" i="2"/>
  <c r="BT24" i="2" s="1"/>
  <c r="BT27" i="2" s="1"/>
  <c r="BT31" i="2" s="1"/>
  <c r="BS15" i="2"/>
  <c r="BS48" i="2"/>
  <c r="BS56" i="2" s="1"/>
  <c r="BT12" i="2"/>
  <c r="BT54" i="2"/>
  <c r="BN23" i="2"/>
  <c r="BN12" i="2" l="1"/>
  <c r="BN15" i="2" s="1"/>
  <c r="BN56" i="2"/>
  <c r="BT15" i="2"/>
  <c r="BT48" i="2"/>
  <c r="BT56" i="2" s="1"/>
  <c r="BS46" i="2"/>
  <c r="BN46" i="2"/>
  <c r="BN48" i="2" s="1"/>
  <c r="BN18" i="2"/>
  <c r="BN24" i="2" s="1"/>
  <c r="BN27" i="2" s="1"/>
  <c r="BN31" i="2" s="1"/>
  <c r="BN55" i="2"/>
  <c r="BT55" i="2" l="1"/>
  <c r="BT46" i="2"/>
  <c r="Y38" i="5" l="1"/>
  <c r="Y13" i="5"/>
  <c r="Z12" i="5"/>
  <c r="Y8" i="9"/>
  <c r="S16" i="12" l="1"/>
  <c r="S10" i="12" s="1"/>
  <c r="R16" i="12"/>
  <c r="R10" i="12" s="1"/>
  <c r="Q16" i="12"/>
  <c r="Q10" i="12" s="1"/>
  <c r="P16" i="12"/>
  <c r="P10" i="12" s="1"/>
  <c r="S15" i="12"/>
  <c r="S9" i="12" s="1"/>
  <c r="R15" i="12"/>
  <c r="R9" i="12" s="1"/>
  <c r="Q15" i="12"/>
  <c r="Q9" i="12" s="1"/>
  <c r="P15" i="12"/>
  <c r="P9" i="12" s="1"/>
  <c r="Q14" i="12"/>
  <c r="R14" i="12"/>
  <c r="S14" i="12"/>
  <c r="P14" i="12"/>
  <c r="V16" i="12"/>
  <c r="W16" i="12"/>
  <c r="X16" i="12"/>
  <c r="X15" i="12"/>
  <c r="W15" i="12"/>
  <c r="V15" i="12"/>
  <c r="V14" i="12"/>
  <c r="V8" i="12" s="1"/>
  <c r="W14" i="12"/>
  <c r="W8" i="12" s="1"/>
  <c r="X14" i="12"/>
  <c r="X8" i="12" s="1"/>
  <c r="Y16" i="12"/>
  <c r="Y15" i="12"/>
  <c r="Y14" i="12"/>
  <c r="Y28" i="12"/>
  <c r="X28" i="12"/>
  <c r="W28" i="12"/>
  <c r="Y27" i="12"/>
  <c r="X27" i="12"/>
  <c r="W27" i="12"/>
  <c r="V28" i="12"/>
  <c r="V27" i="12"/>
  <c r="Y22" i="11"/>
  <c r="Y31" i="11"/>
  <c r="Y27" i="11"/>
  <c r="Y28" i="11"/>
  <c r="Y29" i="11"/>
  <c r="Y26" i="11"/>
  <c r="Y40" i="11"/>
  <c r="X40" i="11"/>
  <c r="W40" i="11"/>
  <c r="Y38" i="11"/>
  <c r="X38" i="11"/>
  <c r="W38" i="11"/>
  <c r="Y37" i="11"/>
  <c r="X37" i="11"/>
  <c r="W37" i="11"/>
  <c r="Y36" i="11"/>
  <c r="X36" i="11"/>
  <c r="W36" i="11"/>
  <c r="V40" i="11"/>
  <c r="V36" i="11"/>
  <c r="V37" i="11"/>
  <c r="V38" i="11"/>
  <c r="W35" i="11"/>
  <c r="X35" i="11"/>
  <c r="Y35" i="11"/>
  <c r="V35" i="11"/>
  <c r="Q36" i="11"/>
  <c r="Q9" i="11" s="1"/>
  <c r="R36" i="11"/>
  <c r="R9" i="11" s="1"/>
  <c r="S36" i="11"/>
  <c r="S9" i="11" s="1"/>
  <c r="Q37" i="11"/>
  <c r="Q10" i="11" s="1"/>
  <c r="R37" i="11"/>
  <c r="R10" i="11" s="1"/>
  <c r="S37" i="11"/>
  <c r="S10" i="11" s="1"/>
  <c r="Q38" i="11"/>
  <c r="Q11" i="11" s="1"/>
  <c r="R38" i="11"/>
  <c r="R11" i="11" s="1"/>
  <c r="S38" i="11"/>
  <c r="S11" i="11" s="1"/>
  <c r="Q40" i="11"/>
  <c r="Q13" i="11" s="1"/>
  <c r="R40" i="11"/>
  <c r="R13" i="11" s="1"/>
  <c r="S40" i="11"/>
  <c r="S13" i="11" s="1"/>
  <c r="P40" i="11"/>
  <c r="P13" i="11" s="1"/>
  <c r="T13" i="11" s="1"/>
  <c r="P36" i="11"/>
  <c r="P9" i="11" s="1"/>
  <c r="P37" i="11"/>
  <c r="P10" i="11" s="1"/>
  <c r="P38" i="11"/>
  <c r="P11" i="11" s="1"/>
  <c r="Q35" i="11"/>
  <c r="Q8" i="11" s="1"/>
  <c r="R35" i="11"/>
  <c r="R8" i="11" s="1"/>
  <c r="S35" i="11"/>
  <c r="S8" i="11" s="1"/>
  <c r="P35" i="11"/>
  <c r="P8" i="11" s="1"/>
  <c r="Y13" i="7"/>
  <c r="BX52" i="10"/>
  <c r="BW52" i="10"/>
  <c r="BX51" i="10"/>
  <c r="BW51" i="10"/>
  <c r="BV51" i="10"/>
  <c r="BU51" i="10"/>
  <c r="BT51" i="10"/>
  <c r="BX53" i="10"/>
  <c r="BW53" i="10"/>
  <c r="BV53" i="10"/>
  <c r="BU53" i="10"/>
  <c r="BT53" i="10"/>
  <c r="BQ53" i="10"/>
  <c r="BR53" i="10" s="1"/>
  <c r="BN53" i="10"/>
  <c r="BN51" i="10"/>
  <c r="BM51" i="10"/>
  <c r="BJ51" i="10"/>
  <c r="BI51" i="10"/>
  <c r="BM53" i="10"/>
  <c r="BJ53" i="10"/>
  <c r="BI53" i="10"/>
  <c r="BF53" i="10"/>
  <c r="BF51" i="10"/>
  <c r="BC51" i="10"/>
  <c r="AZ51" i="10"/>
  <c r="AW51" i="10"/>
  <c r="AT51" i="10"/>
  <c r="BC53" i="10"/>
  <c r="AZ53" i="10"/>
  <c r="AW53" i="10"/>
  <c r="AT53" i="10"/>
  <c r="S12" i="11" l="1"/>
  <c r="S14" i="11" s="1"/>
  <c r="R12" i="11"/>
  <c r="R14" i="11" s="1"/>
  <c r="T9" i="11"/>
  <c r="P12" i="11"/>
  <c r="P14" i="11" s="1"/>
  <c r="T8" i="11"/>
  <c r="Q12" i="11"/>
  <c r="Q14" i="11" s="1"/>
  <c r="T11" i="11"/>
  <c r="T10" i="11"/>
  <c r="X9" i="12"/>
  <c r="W9" i="12"/>
  <c r="P17" i="12"/>
  <c r="P8" i="12"/>
  <c r="V10" i="12"/>
  <c r="S17" i="12"/>
  <c r="S8" i="12"/>
  <c r="S11" i="12" s="1"/>
  <c r="Y10" i="12"/>
  <c r="R17" i="12"/>
  <c r="R8" i="12"/>
  <c r="R11" i="12" s="1"/>
  <c r="Q17" i="12"/>
  <c r="Q8" i="12"/>
  <c r="Q11" i="12" s="1"/>
  <c r="W10" i="12"/>
  <c r="X10" i="12"/>
  <c r="V9" i="12"/>
  <c r="Y9" i="12"/>
  <c r="Y12" i="7"/>
  <c r="Y14" i="7" s="1"/>
  <c r="BP23" i="2"/>
  <c r="T12" i="11" l="1"/>
  <c r="T14" i="11" s="1"/>
  <c r="BW73" i="10"/>
  <c r="BX69" i="10"/>
  <c r="BW68" i="10"/>
  <c r="BX67" i="10"/>
  <c r="BX66" i="10"/>
  <c r="BW60" i="10"/>
  <c r="BX49" i="10"/>
  <c r="BW47" i="10"/>
  <c r="BX29" i="10"/>
  <c r="BX26" i="10"/>
  <c r="BW23" i="10"/>
  <c r="BX22" i="10"/>
  <c r="BX21" i="10"/>
  <c r="BX20" i="10"/>
  <c r="BX17" i="10"/>
  <c r="BX14" i="10"/>
  <c r="BX47" i="10" s="1"/>
  <c r="BX11" i="10"/>
  <c r="BX10" i="10"/>
  <c r="BX9" i="10"/>
  <c r="BW7" i="10"/>
  <c r="BW12" i="10" s="1"/>
  <c r="BW15" i="10" s="1"/>
  <c r="BW55" i="10" s="1"/>
  <c r="BX6" i="10"/>
  <c r="BX5" i="10"/>
  <c r="Z38" i="6"/>
  <c r="Z12" i="6"/>
  <c r="Z34" i="6"/>
  <c r="Z33" i="6"/>
  <c r="Z32" i="6"/>
  <c r="Z31" i="6"/>
  <c r="Z30" i="6"/>
  <c r="Z29" i="6"/>
  <c r="Z27" i="6"/>
  <c r="Z22" i="6"/>
  <c r="Z21" i="6"/>
  <c r="Z20" i="6"/>
  <c r="Z19" i="6"/>
  <c r="Z16" i="6"/>
  <c r="Z10" i="6"/>
  <c r="Z7" i="6"/>
  <c r="Z6" i="6"/>
  <c r="Z5" i="6"/>
  <c r="Z39" i="6"/>
  <c r="Y35" i="6"/>
  <c r="Y23" i="6"/>
  <c r="Y11" i="6"/>
  <c r="Y13" i="6" s="1"/>
  <c r="Y17" i="6" s="1"/>
  <c r="Y24" i="6" s="1"/>
  <c r="Z71" i="5"/>
  <c r="Z70" i="5"/>
  <c r="Z69" i="5"/>
  <c r="Z68" i="5"/>
  <c r="Z67" i="5"/>
  <c r="Z66" i="5"/>
  <c r="Z65" i="5"/>
  <c r="Z64" i="5"/>
  <c r="Z60" i="5"/>
  <c r="Z59" i="5"/>
  <c r="Z58" i="5"/>
  <c r="Z57" i="5"/>
  <c r="Z56" i="5"/>
  <c r="Z53" i="5"/>
  <c r="Z51" i="5"/>
  <c r="Z50" i="5"/>
  <c r="Z49" i="5"/>
  <c r="Z48" i="5"/>
  <c r="Z47" i="5"/>
  <c r="Z46" i="5"/>
  <c r="Z37" i="5"/>
  <c r="Z36" i="5"/>
  <c r="Z35" i="5"/>
  <c r="Z34" i="5"/>
  <c r="Z33" i="5"/>
  <c r="Z32" i="5"/>
  <c r="Z27" i="5"/>
  <c r="Z26" i="5"/>
  <c r="Z25" i="5"/>
  <c r="Z24" i="5"/>
  <c r="Z20" i="5"/>
  <c r="Z19" i="5"/>
  <c r="Z18" i="5"/>
  <c r="Z17" i="5"/>
  <c r="Z16" i="5"/>
  <c r="Y72" i="5"/>
  <c r="Y61" i="5"/>
  <c r="Y52" i="5"/>
  <c r="Y54" i="5" s="1"/>
  <c r="Y28" i="5"/>
  <c r="Y21" i="5"/>
  <c r="Z11" i="5"/>
  <c r="Z10" i="5"/>
  <c r="Z9" i="5"/>
  <c r="Z8" i="5"/>
  <c r="Y23" i="12"/>
  <c r="Z21" i="12"/>
  <c r="Z20" i="12"/>
  <c r="Y17" i="12"/>
  <c r="Z16" i="12"/>
  <c r="Z15" i="12"/>
  <c r="Z14" i="12"/>
  <c r="Y8" i="12"/>
  <c r="Y29" i="12"/>
  <c r="X29" i="12"/>
  <c r="W29" i="12"/>
  <c r="V29" i="12"/>
  <c r="Z28" i="12"/>
  <c r="Z27" i="12"/>
  <c r="Y23" i="9"/>
  <c r="Z21" i="9"/>
  <c r="Z20" i="9"/>
  <c r="Y17" i="9"/>
  <c r="Z16" i="9"/>
  <c r="Z15" i="9"/>
  <c r="Z14" i="9"/>
  <c r="X10" i="9"/>
  <c r="W10" i="9"/>
  <c r="V10" i="9"/>
  <c r="X9" i="9"/>
  <c r="W9" i="9"/>
  <c r="V9" i="9"/>
  <c r="X8" i="9"/>
  <c r="W8" i="9"/>
  <c r="V8" i="9"/>
  <c r="Y10" i="9"/>
  <c r="Y9" i="9"/>
  <c r="Z28" i="9"/>
  <c r="Z27" i="9"/>
  <c r="Y5" i="9"/>
  <c r="Z31" i="11"/>
  <c r="Y30" i="11"/>
  <c r="Y32" i="11" s="1"/>
  <c r="X30" i="11"/>
  <c r="X32" i="11" s="1"/>
  <c r="V30" i="11"/>
  <c r="V32" i="11" s="1"/>
  <c r="Z29" i="11"/>
  <c r="Z28" i="11"/>
  <c r="Z27" i="11"/>
  <c r="Z26" i="11"/>
  <c r="Z22" i="11"/>
  <c r="V23" i="11"/>
  <c r="Z20" i="11"/>
  <c r="Z19" i="11"/>
  <c r="Z17" i="11"/>
  <c r="Y13" i="11"/>
  <c r="X13" i="11"/>
  <c r="W13" i="11"/>
  <c r="V13" i="11"/>
  <c r="Y11" i="11"/>
  <c r="X11" i="11"/>
  <c r="W11" i="11"/>
  <c r="V11" i="11"/>
  <c r="Y10" i="11"/>
  <c r="X10" i="11"/>
  <c r="W10" i="11"/>
  <c r="V10" i="11"/>
  <c r="Y9" i="11"/>
  <c r="X9" i="11"/>
  <c r="W9" i="11"/>
  <c r="V9" i="11"/>
  <c r="Y8" i="11"/>
  <c r="X8" i="11"/>
  <c r="W8" i="11"/>
  <c r="V8" i="11"/>
  <c r="Z40" i="11"/>
  <c r="T40" i="11"/>
  <c r="Y39" i="11"/>
  <c r="Y41" i="11" s="1"/>
  <c r="X39" i="11"/>
  <c r="X41" i="11" s="1"/>
  <c r="W39" i="11"/>
  <c r="W41" i="11" s="1"/>
  <c r="V39" i="11"/>
  <c r="V41" i="11" s="1"/>
  <c r="S39" i="11"/>
  <c r="S41" i="11" s="1"/>
  <c r="R39" i="11"/>
  <c r="R41" i="11" s="1"/>
  <c r="Q39" i="11"/>
  <c r="Q41" i="11" s="1"/>
  <c r="P39" i="11"/>
  <c r="P41" i="11" s="1"/>
  <c r="Z38" i="11"/>
  <c r="T38" i="11"/>
  <c r="Z37" i="11"/>
  <c r="T37" i="11"/>
  <c r="Z36" i="11"/>
  <c r="T36" i="11"/>
  <c r="Z35" i="11"/>
  <c r="T35" i="11"/>
  <c r="Y39" i="7"/>
  <c r="Y41" i="7" s="1"/>
  <c r="Y30" i="7"/>
  <c r="Y32" i="7" s="1"/>
  <c r="Y21" i="7"/>
  <c r="Y23" i="7" s="1"/>
  <c r="Z40" i="7"/>
  <c r="Z38" i="7"/>
  <c r="Z37" i="7"/>
  <c r="Z36" i="7"/>
  <c r="Z35" i="7"/>
  <c r="Z31" i="7"/>
  <c r="Z29" i="7"/>
  <c r="Z28" i="7"/>
  <c r="Z27" i="7"/>
  <c r="Z26" i="7"/>
  <c r="Z22" i="7"/>
  <c r="Z20" i="7"/>
  <c r="Z19" i="7"/>
  <c r="Z18" i="7"/>
  <c r="Z17" i="7"/>
  <c r="V13" i="7"/>
  <c r="Z13" i="7" s="1"/>
  <c r="W11" i="7"/>
  <c r="V11" i="7"/>
  <c r="W10" i="7"/>
  <c r="V10" i="7"/>
  <c r="W9" i="7"/>
  <c r="V9" i="7"/>
  <c r="W8" i="7"/>
  <c r="V8" i="7"/>
  <c r="BR68" i="2"/>
  <c r="Y5" i="7"/>
  <c r="T38" i="7"/>
  <c r="T11" i="7" s="1"/>
  <c r="T37" i="7"/>
  <c r="T10" i="7" s="1"/>
  <c r="T36" i="7"/>
  <c r="T9" i="7" s="1"/>
  <c r="T35" i="7"/>
  <c r="T40" i="7"/>
  <c r="BV75" i="10"/>
  <c r="BV72" i="10"/>
  <c r="BV71" i="10"/>
  <c r="BV69" i="10"/>
  <c r="BV67" i="10"/>
  <c r="BV66" i="10"/>
  <c r="BV64" i="10"/>
  <c r="BV63" i="10"/>
  <c r="BV62" i="10"/>
  <c r="BV59" i="10"/>
  <c r="BX59" i="10" s="1"/>
  <c r="BV58" i="10"/>
  <c r="BV52" i="10"/>
  <c r="BV47" i="10"/>
  <c r="BV44" i="10"/>
  <c r="BV45" i="10"/>
  <c r="BV43" i="10"/>
  <c r="BV41" i="10"/>
  <c r="BV37" i="10"/>
  <c r="BV36" i="10"/>
  <c r="BV35" i="10"/>
  <c r="BV34" i="10"/>
  <c r="Z21" i="11" l="1"/>
  <c r="Z23" i="11" s="1"/>
  <c r="T8" i="7"/>
  <c r="T12" i="7" s="1"/>
  <c r="T14" i="7" s="1"/>
  <c r="T39" i="7"/>
  <c r="T41" i="7" s="1"/>
  <c r="Z17" i="9"/>
  <c r="Y29" i="5"/>
  <c r="Y40" i="5" s="1"/>
  <c r="Y74" i="5"/>
  <c r="Y76" i="5" s="1"/>
  <c r="Z13" i="5"/>
  <c r="Z23" i="9"/>
  <c r="Z29" i="9"/>
  <c r="BS42" i="2"/>
  <c r="BW42" i="10"/>
  <c r="Z9" i="7"/>
  <c r="BX23" i="10"/>
  <c r="Z8" i="7"/>
  <c r="W12" i="7"/>
  <c r="W14" i="7" s="1"/>
  <c r="Z30" i="7"/>
  <c r="Z32" i="7" s="1"/>
  <c r="BW54" i="10"/>
  <c r="BX68" i="10"/>
  <c r="BX73" i="10"/>
  <c r="BV60" i="10"/>
  <c r="BV73" i="10"/>
  <c r="BX58" i="10"/>
  <c r="BX60" i="10" s="1"/>
  <c r="Z21" i="7"/>
  <c r="Z23" i="7" s="1"/>
  <c r="Z39" i="7"/>
  <c r="Z41" i="7" s="1"/>
  <c r="Z5" i="12"/>
  <c r="Z5" i="11"/>
  <c r="Z35" i="6"/>
  <c r="Z23" i="6"/>
  <c r="Y25" i="6"/>
  <c r="Y37" i="6" s="1"/>
  <c r="Z52" i="5"/>
  <c r="Z54" i="5" s="1"/>
  <c r="Z72" i="5"/>
  <c r="Z21" i="5"/>
  <c r="Z28" i="5"/>
  <c r="Z38" i="5"/>
  <c r="Z61" i="5"/>
  <c r="Z17" i="12"/>
  <c r="Z23" i="12"/>
  <c r="Z29" i="12"/>
  <c r="Y11" i="12"/>
  <c r="Y11" i="9"/>
  <c r="Z9" i="9"/>
  <c r="Z10" i="11"/>
  <c r="Z30" i="11"/>
  <c r="Z32" i="11" s="1"/>
  <c r="Z13" i="11"/>
  <c r="Z39" i="11"/>
  <c r="Z41" i="11" s="1"/>
  <c r="Z8" i="11"/>
  <c r="W12" i="11"/>
  <c r="W14" i="11" s="1"/>
  <c r="Y12" i="11"/>
  <c r="Y14" i="11" s="1"/>
  <c r="T39" i="11"/>
  <c r="T41" i="11" s="1"/>
  <c r="Z11" i="7"/>
  <c r="Z10" i="7"/>
  <c r="Z5" i="9"/>
  <c r="BV68" i="10"/>
  <c r="BW46" i="10"/>
  <c r="BW18" i="10"/>
  <c r="BW24" i="10" s="1"/>
  <c r="BW27" i="10" s="1"/>
  <c r="BW31" i="10" s="1"/>
  <c r="BW48" i="10"/>
  <c r="BW56" i="10" s="1"/>
  <c r="BX7" i="10"/>
  <c r="Z11" i="6"/>
  <c r="Z13" i="6" s="1"/>
  <c r="Z8" i="9"/>
  <c r="Z10" i="9"/>
  <c r="X12" i="11"/>
  <c r="X14" i="11" s="1"/>
  <c r="Z11" i="11"/>
  <c r="V12" i="11"/>
  <c r="V14" i="11" s="1"/>
  <c r="Z9" i="11"/>
  <c r="X12" i="7"/>
  <c r="Z29" i="5" l="1"/>
  <c r="Z40" i="5" s="1"/>
  <c r="Z17" i="6"/>
  <c r="Z24" i="6" s="1"/>
  <c r="BT42" i="2"/>
  <c r="BX42" i="10"/>
  <c r="X14" i="7"/>
  <c r="Z12" i="7"/>
  <c r="Z14" i="7" s="1"/>
  <c r="Z74" i="5"/>
  <c r="Z76" i="5" s="1"/>
  <c r="Z11" i="9"/>
  <c r="Z12" i="11"/>
  <c r="Z14" i="11" s="1"/>
  <c r="BX12" i="10"/>
  <c r="BX48" i="10" s="1"/>
  <c r="BX56" i="10" s="1"/>
  <c r="BX54" i="10"/>
  <c r="BR73" i="2"/>
  <c r="BR60" i="2"/>
  <c r="BR47" i="2"/>
  <c r="X35" i="6"/>
  <c r="X23" i="6"/>
  <c r="X11" i="6"/>
  <c r="X72" i="5"/>
  <c r="X61" i="5"/>
  <c r="X52" i="5"/>
  <c r="X54" i="5" s="1"/>
  <c r="X38" i="5"/>
  <c r="X28" i="5"/>
  <c r="X21" i="5"/>
  <c r="X13" i="5"/>
  <c r="X23" i="12"/>
  <c r="X17" i="12"/>
  <c r="X11" i="12"/>
  <c r="X23" i="9"/>
  <c r="X11" i="9"/>
  <c r="X5" i="9"/>
  <c r="Z25" i="6" l="1"/>
  <c r="Z37" i="6" s="1"/>
  <c r="Z40" i="6" s="1"/>
  <c r="AB39" i="6" s="1"/>
  <c r="BX15" i="10"/>
  <c r="BX55" i="10" s="1"/>
  <c r="BR42" i="2"/>
  <c r="X13" i="6"/>
  <c r="X74" i="5"/>
  <c r="X76" i="5" s="1"/>
  <c r="X29" i="5"/>
  <c r="X40" i="5" s="1"/>
  <c r="X5" i="7"/>
  <c r="Z5" i="7" s="1"/>
  <c r="BV7" i="10"/>
  <c r="BV12" i="10" s="1"/>
  <c r="BX18" i="10" l="1"/>
  <c r="BX24" i="10" s="1"/>
  <c r="BX27" i="10" s="1"/>
  <c r="BX31" i="10" s="1"/>
  <c r="AF40" i="6"/>
  <c r="AB40" i="6"/>
  <c r="BX46" i="10"/>
  <c r="BV15" i="10"/>
  <c r="BV55" i="10" s="1"/>
  <c r="BV48" i="10"/>
  <c r="BV56" i="10" s="1"/>
  <c r="X17" i="6"/>
  <c r="BV18" i="10" l="1"/>
  <c r="BV24" i="10" s="1"/>
  <c r="BV27" i="10" s="1"/>
  <c r="BV31" i="10" s="1"/>
  <c r="BV46" i="10"/>
  <c r="X24" i="6"/>
  <c r="X25" i="6"/>
  <c r="X37" i="6" l="1"/>
  <c r="BR23" i="2"/>
  <c r="BR7" i="2"/>
  <c r="BR54" i="2" s="1"/>
  <c r="BV54" i="10" s="1"/>
  <c r="BQ42" i="2"/>
  <c r="BU42" i="10" s="1"/>
  <c r="BR12" i="2" l="1"/>
  <c r="BR48" i="2" s="1"/>
  <c r="BE52" i="10"/>
  <c r="BR56" i="2" l="1"/>
  <c r="BR15" i="2"/>
  <c r="BU73" i="10"/>
  <c r="BU60" i="10"/>
  <c r="BU47" i="10"/>
  <c r="BU7" i="10"/>
  <c r="BU12" i="10" s="1"/>
  <c r="BR46" i="2" l="1"/>
  <c r="BR55" i="2"/>
  <c r="BR18" i="2"/>
  <c r="BU15" i="10"/>
  <c r="BU48" i="10"/>
  <c r="BU56" i="10" s="1"/>
  <c r="BR24" i="2" l="1"/>
  <c r="BU18" i="10"/>
  <c r="BU24" i="10" s="1"/>
  <c r="BU27" i="10" s="1"/>
  <c r="BU31" i="10" s="1"/>
  <c r="BU46" i="10"/>
  <c r="BR27" i="2" l="1"/>
  <c r="BQ39" i="2"/>
  <c r="BR31" i="2" l="1"/>
  <c r="BQ73" i="2"/>
  <c r="BQ60" i="2"/>
  <c r="BQ47" i="2"/>
  <c r="BQ23" i="2"/>
  <c r="BQ7" i="2"/>
  <c r="BQ12" i="2" s="1"/>
  <c r="BQ48" i="2" l="1"/>
  <c r="BQ56" i="2" s="1"/>
  <c r="BQ15" i="2"/>
  <c r="BQ46" i="2" s="1"/>
  <c r="BQ18" i="2"/>
  <c r="BQ24" i="2" s="1"/>
  <c r="BQ27" i="2" l="1"/>
  <c r="BQ31" i="2" l="1"/>
  <c r="W23" i="9" l="1"/>
  <c r="W11" i="9"/>
  <c r="W5" i="9" s="1"/>
  <c r="W17" i="12"/>
  <c r="W23" i="12"/>
  <c r="W11" i="12" l="1"/>
  <c r="W72" i="5"/>
  <c r="W61" i="5"/>
  <c r="W52" i="5"/>
  <c r="W54" i="5" s="1"/>
  <c r="W38" i="5"/>
  <c r="W28" i="5"/>
  <c r="W21" i="5"/>
  <c r="W13" i="5"/>
  <c r="W35" i="6"/>
  <c r="W23" i="6"/>
  <c r="W11" i="6"/>
  <c r="W13" i="6" s="1"/>
  <c r="W17" i="6" s="1"/>
  <c r="W25" i="6" l="1"/>
  <c r="W37" i="6" s="1"/>
  <c r="W40" i="6" s="1"/>
  <c r="X39" i="6" s="1"/>
  <c r="X40" i="6" s="1"/>
  <c r="Y39" i="6" s="1"/>
  <c r="Y40" i="6" s="1"/>
  <c r="W24" i="6"/>
  <c r="W74" i="5"/>
  <c r="W76" i="5" s="1"/>
  <c r="W29" i="5"/>
  <c r="W40" i="5" s="1"/>
  <c r="BR73" i="10"/>
  <c r="BR72" i="10"/>
  <c r="BR71" i="10"/>
  <c r="BR3" i="10"/>
  <c r="BD75" i="10" l="1"/>
  <c r="BE75" i="10" s="1"/>
  <c r="BD59" i="10" l="1"/>
  <c r="BD60" i="10" l="1"/>
  <c r="BE59" i="10"/>
  <c r="BE60" i="10" s="1"/>
  <c r="AY69" i="10" l="1"/>
  <c r="BE54" i="10"/>
  <c r="BE47" i="10"/>
  <c r="BE46" i="10"/>
  <c r="BE48" i="10" s="1"/>
  <c r="BE56" i="10" s="1"/>
  <c r="Q5" i="11"/>
  <c r="P5" i="11"/>
  <c r="AY72" i="10"/>
  <c r="AY71" i="10"/>
  <c r="AX73" i="10"/>
  <c r="AX68" i="10"/>
  <c r="AY67" i="10"/>
  <c r="AY66" i="10"/>
  <c r="AX60" i="10"/>
  <c r="AW60" i="10"/>
  <c r="AY59" i="10"/>
  <c r="BR59" i="10" s="1"/>
  <c r="BR60" i="10" s="1"/>
  <c r="AY58" i="10"/>
  <c r="AY60" i="10" s="1"/>
  <c r="AT60" i="10"/>
  <c r="BE55" i="10" l="1"/>
  <c r="AY68" i="10"/>
  <c r="AY73" i="10"/>
  <c r="V23" i="12"/>
  <c r="V17" i="12"/>
  <c r="Z10" i="12"/>
  <c r="Z9" i="12"/>
  <c r="Z8" i="12"/>
  <c r="P11" i="12"/>
  <c r="W2" i="12"/>
  <c r="X2" i="12" s="1"/>
  <c r="Y2" i="12" s="1"/>
  <c r="Z2" i="12" s="1"/>
  <c r="K2" i="12"/>
  <c r="L2" i="12" s="1"/>
  <c r="M2" i="12" s="1"/>
  <c r="N2" i="12" s="1"/>
  <c r="E2" i="12"/>
  <c r="F2" i="12" s="1"/>
  <c r="G2" i="12" s="1"/>
  <c r="H2" i="12" s="1"/>
  <c r="W2" i="11"/>
  <c r="X2" i="11" s="1"/>
  <c r="Y2" i="11" s="1"/>
  <c r="Z2" i="11" s="1"/>
  <c r="K2" i="11"/>
  <c r="L2" i="11" s="1"/>
  <c r="M2" i="11" s="1"/>
  <c r="N2" i="11" s="1"/>
  <c r="E2" i="11"/>
  <c r="F2" i="11" s="1"/>
  <c r="G2" i="11" s="1"/>
  <c r="H2" i="11" s="1"/>
  <c r="BT73" i="10"/>
  <c r="BT68" i="10"/>
  <c r="AT68" i="10"/>
  <c r="BT60" i="10"/>
  <c r="BR56" i="10"/>
  <c r="BN56" i="10"/>
  <c r="AO56" i="10"/>
  <c r="T56" i="10"/>
  <c r="P56" i="10"/>
  <c r="L56" i="10"/>
  <c r="H56" i="10"/>
  <c r="D56" i="10"/>
  <c r="BP55" i="10"/>
  <c r="BO55" i="10"/>
  <c r="BN55" i="10"/>
  <c r="AQ55" i="10"/>
  <c r="AP55" i="10"/>
  <c r="AO55" i="10"/>
  <c r="AY54" i="10"/>
  <c r="AY52" i="10"/>
  <c r="BE51" i="10"/>
  <c r="AY51" i="10"/>
  <c r="BT47" i="10"/>
  <c r="AY47" i="10"/>
  <c r="AY46" i="10"/>
  <c r="BQ29" i="10"/>
  <c r="BJ29" i="10"/>
  <c r="BM29" i="10" s="1"/>
  <c r="BE29" i="10"/>
  <c r="AR29" i="10"/>
  <c r="AN29" i="10"/>
  <c r="AJ29" i="10"/>
  <c r="AF29" i="10"/>
  <c r="AB29" i="10"/>
  <c r="W29" i="10"/>
  <c r="S29" i="10"/>
  <c r="O29" i="10"/>
  <c r="K29" i="10"/>
  <c r="G29" i="10"/>
  <c r="BQ26" i="10"/>
  <c r="BJ26" i="10"/>
  <c r="BM26" i="10" s="1"/>
  <c r="BD26" i="10"/>
  <c r="AX26" i="10"/>
  <c r="AX27" i="10" s="1"/>
  <c r="AX31" i="10" s="1"/>
  <c r="AR26" i="10"/>
  <c r="AN26" i="10"/>
  <c r="AJ26" i="10"/>
  <c r="AF26" i="10"/>
  <c r="AB26" i="10"/>
  <c r="W26" i="10"/>
  <c r="S26" i="10"/>
  <c r="O26" i="10"/>
  <c r="K26" i="10"/>
  <c r="G26" i="10"/>
  <c r="BL23" i="10"/>
  <c r="BK23" i="10"/>
  <c r="BQ22" i="10"/>
  <c r="BJ22" i="10"/>
  <c r="BM22" i="10" s="1"/>
  <c r="BR22" i="10" s="1"/>
  <c r="AR22" i="10"/>
  <c r="AN22" i="10"/>
  <c r="AJ22" i="10"/>
  <c r="AF22" i="10"/>
  <c r="AB22" i="10"/>
  <c r="W22" i="10"/>
  <c r="S22" i="10"/>
  <c r="O22" i="10"/>
  <c r="K22" i="10"/>
  <c r="G22" i="10"/>
  <c r="BQ21" i="10"/>
  <c r="BJ21" i="10"/>
  <c r="BM21" i="10" s="1"/>
  <c r="BR21" i="10" s="1"/>
  <c r="AR21" i="10"/>
  <c r="AN21" i="10"/>
  <c r="AJ21" i="10"/>
  <c r="AF21" i="10"/>
  <c r="AB21" i="10"/>
  <c r="W21" i="10"/>
  <c r="S21" i="10"/>
  <c r="O21" i="10"/>
  <c r="K21" i="10"/>
  <c r="G21" i="10"/>
  <c r="BQ20" i="10"/>
  <c r="BJ20" i="10"/>
  <c r="BM20" i="10" s="1"/>
  <c r="BR20" i="10" s="1"/>
  <c r="AR20" i="10"/>
  <c r="AN20" i="10"/>
  <c r="AJ20" i="10"/>
  <c r="AF20" i="10"/>
  <c r="AB20" i="10"/>
  <c r="W20" i="10"/>
  <c r="S20" i="10"/>
  <c r="O20" i="10"/>
  <c r="K20" i="10"/>
  <c r="G20" i="10"/>
  <c r="BQ17" i="10"/>
  <c r="BJ17" i="10"/>
  <c r="BM17" i="10" s="1"/>
  <c r="BR17" i="10" s="1"/>
  <c r="AR17" i="10"/>
  <c r="AN17" i="10"/>
  <c r="AJ17" i="10"/>
  <c r="AF17" i="10"/>
  <c r="AB17" i="10"/>
  <c r="W17" i="10"/>
  <c r="S17" i="10"/>
  <c r="O17" i="10"/>
  <c r="K17" i="10"/>
  <c r="G17" i="10"/>
  <c r="BQ14" i="10"/>
  <c r="BL14" i="10"/>
  <c r="BM14" i="10" s="1"/>
  <c r="BR14" i="10" s="1"/>
  <c r="BR47" i="10" s="1"/>
  <c r="AR14" i="10"/>
  <c r="AR47" i="10" s="1"/>
  <c r="AN14" i="10"/>
  <c r="AJ14" i="10"/>
  <c r="AF14" i="10"/>
  <c r="AB14" i="10"/>
  <c r="W14" i="10"/>
  <c r="W47" i="10" s="1"/>
  <c r="S14" i="10"/>
  <c r="S47" i="10" s="1"/>
  <c r="O14" i="10"/>
  <c r="O47" i="10" s="1"/>
  <c r="K14" i="10"/>
  <c r="K47" i="10" s="1"/>
  <c r="G14" i="10"/>
  <c r="G47" i="10" s="1"/>
  <c r="BQ11" i="10"/>
  <c r="BL11" i="10"/>
  <c r="BK11" i="10"/>
  <c r="BJ11" i="10"/>
  <c r="AR11" i="10"/>
  <c r="AN11" i="10"/>
  <c r="AJ11" i="10"/>
  <c r="AF11" i="10"/>
  <c r="AB11" i="10"/>
  <c r="W11" i="10"/>
  <c r="S11" i="10"/>
  <c r="O11" i="10"/>
  <c r="K11" i="10"/>
  <c r="G11" i="10"/>
  <c r="BQ10" i="10"/>
  <c r="BL10" i="10"/>
  <c r="BK10" i="10"/>
  <c r="BJ10" i="10"/>
  <c r="AR10" i="10"/>
  <c r="AN10" i="10"/>
  <c r="AJ10" i="10"/>
  <c r="AF10" i="10"/>
  <c r="AB10" i="10"/>
  <c r="W10" i="10"/>
  <c r="S10" i="10"/>
  <c r="O10" i="10"/>
  <c r="K10" i="10"/>
  <c r="G10" i="10"/>
  <c r="BQ9" i="10"/>
  <c r="BL9" i="10"/>
  <c r="BK9" i="10"/>
  <c r="BJ9" i="10"/>
  <c r="AP9" i="10"/>
  <c r="AR9" i="10" s="1"/>
  <c r="AN9" i="10"/>
  <c r="AJ9" i="10"/>
  <c r="AF9" i="10"/>
  <c r="AB9" i="10"/>
  <c r="U9" i="10"/>
  <c r="W9" i="10" s="1"/>
  <c r="Q9" i="10"/>
  <c r="S9" i="10" s="1"/>
  <c r="M9" i="10"/>
  <c r="O9" i="10" s="1"/>
  <c r="I9" i="10"/>
  <c r="K9" i="10" s="1"/>
  <c r="E9" i="10"/>
  <c r="G9" i="10" s="1"/>
  <c r="BT7" i="10"/>
  <c r="BT12" i="10" s="1"/>
  <c r="BP7" i="10"/>
  <c r="BP54" i="10" s="1"/>
  <c r="BO7" i="10"/>
  <c r="BO54" i="10" s="1"/>
  <c r="BN7" i="10"/>
  <c r="BN54" i="10" s="1"/>
  <c r="BL7" i="10"/>
  <c r="AQ7" i="10"/>
  <c r="AQ54" i="10" s="1"/>
  <c r="AP7" i="10"/>
  <c r="AP54" i="10" s="1"/>
  <c r="AO7" i="10"/>
  <c r="V7" i="10"/>
  <c r="V12" i="10" s="1"/>
  <c r="V15" i="10" s="1"/>
  <c r="U7" i="10"/>
  <c r="U54" i="10" s="1"/>
  <c r="T7" i="10"/>
  <c r="T54" i="10" s="1"/>
  <c r="R7" i="10"/>
  <c r="R54" i="10" s="1"/>
  <c r="Q7" i="10"/>
  <c r="Q54" i="10" s="1"/>
  <c r="P7" i="10"/>
  <c r="N7" i="10"/>
  <c r="N12" i="10" s="1"/>
  <c r="N15" i="10" s="1"/>
  <c r="M7" i="10"/>
  <c r="M54" i="10" s="1"/>
  <c r="L7" i="10"/>
  <c r="L54" i="10" s="1"/>
  <c r="J7" i="10"/>
  <c r="I7" i="10"/>
  <c r="I54" i="10" s="1"/>
  <c r="H7" i="10"/>
  <c r="F7" i="10"/>
  <c r="F12" i="10" s="1"/>
  <c r="F15" i="10" s="1"/>
  <c r="E7" i="10"/>
  <c r="E54" i="10" s="1"/>
  <c r="D7" i="10"/>
  <c r="D54" i="10" s="1"/>
  <c r="BQ6" i="10"/>
  <c r="BK6" i="10"/>
  <c r="BJ6" i="10"/>
  <c r="AR6" i="10"/>
  <c r="AN6" i="10"/>
  <c r="AJ6" i="10"/>
  <c r="AF6" i="10"/>
  <c r="AB6" i="10"/>
  <c r="W6" i="10"/>
  <c r="S6" i="10"/>
  <c r="O6" i="10"/>
  <c r="K6" i="10"/>
  <c r="G6" i="10"/>
  <c r="BQ5" i="10"/>
  <c r="BJ5" i="10"/>
  <c r="BM5" i="10" s="1"/>
  <c r="AR5" i="10"/>
  <c r="AN5" i="10"/>
  <c r="AJ5" i="10"/>
  <c r="AF5" i="10"/>
  <c r="AF7" i="10" s="1"/>
  <c r="AB5" i="10"/>
  <c r="W5" i="10"/>
  <c r="S5" i="10"/>
  <c r="S7" i="10" s="1"/>
  <c r="O5" i="10"/>
  <c r="K5" i="10"/>
  <c r="G5" i="10"/>
  <c r="BU2" i="10"/>
  <c r="BV2" i="10" s="1"/>
  <c r="BW2" i="10" s="1"/>
  <c r="BX2" i="10" s="1"/>
  <c r="AZ2" i="10"/>
  <c r="BF2" i="10" s="1"/>
  <c r="BJ2" i="10" s="1"/>
  <c r="BN2" i="10" s="1"/>
  <c r="BR2" i="10" s="1"/>
  <c r="AC2" i="10"/>
  <c r="AG2" i="10" s="1"/>
  <c r="AK2" i="10" s="1"/>
  <c r="AO2" i="10" s="1"/>
  <c r="H2" i="10"/>
  <c r="L2" i="10" s="1"/>
  <c r="P2" i="10" s="1"/>
  <c r="T2" i="10" s="1"/>
  <c r="BM10" i="10" l="1"/>
  <c r="BR10" i="10" s="1"/>
  <c r="BR29" i="10"/>
  <c r="BM9" i="10"/>
  <c r="BR9" i="10" s="1"/>
  <c r="BR5" i="10"/>
  <c r="BX39" i="10" s="1"/>
  <c r="BW39" i="10"/>
  <c r="Z11" i="12"/>
  <c r="BL12" i="10"/>
  <c r="BL15" i="10" s="1"/>
  <c r="BL18" i="10" s="1"/>
  <c r="BL24" i="10" s="1"/>
  <c r="BL27" i="10" s="1"/>
  <c r="BL31" i="10" s="1"/>
  <c r="BM11" i="10"/>
  <c r="BR11" i="10" s="1"/>
  <c r="O23" i="10"/>
  <c r="AY26" i="10"/>
  <c r="AF23" i="10"/>
  <c r="AJ7" i="10"/>
  <c r="AJ12" i="10" s="1"/>
  <c r="AJ15" i="10" s="1"/>
  <c r="AJ18" i="10" s="1"/>
  <c r="M12" i="10"/>
  <c r="M15" i="10" s="1"/>
  <c r="M55" i="10" s="1"/>
  <c r="AR7" i="10"/>
  <c r="AR51" i="10" s="1"/>
  <c r="L51" i="10"/>
  <c r="BM23" i="10"/>
  <c r="BR23" i="10" s="1"/>
  <c r="S12" i="10"/>
  <c r="S56" i="10" s="1"/>
  <c r="AY48" i="10"/>
  <c r="AY56" i="10" s="1"/>
  <c r="BQ7" i="10"/>
  <c r="BQ54" i="10" s="1"/>
  <c r="K7" i="10"/>
  <c r="K51" i="10" s="1"/>
  <c r="AF12" i="10"/>
  <c r="AF15" i="10" s="1"/>
  <c r="AF18" i="10" s="1"/>
  <c r="G7" i="10"/>
  <c r="G54" i="10" s="1"/>
  <c r="W7" i="10"/>
  <c r="W12" i="10" s="1"/>
  <c r="AN7" i="10"/>
  <c r="AN12" i="10" s="1"/>
  <c r="AN15" i="10" s="1"/>
  <c r="AN18" i="10" s="1"/>
  <c r="O7" i="10"/>
  <c r="O12" i="10" s="1"/>
  <c r="BM6" i="10"/>
  <c r="BR6" i="10" s="1"/>
  <c r="I12" i="10"/>
  <c r="I15" i="10" s="1"/>
  <c r="I55" i="10" s="1"/>
  <c r="K23" i="10"/>
  <c r="AB23" i="10"/>
  <c r="AR23" i="10"/>
  <c r="AY55" i="10"/>
  <c r="V11" i="12"/>
  <c r="F55" i="10"/>
  <c r="F18" i="10"/>
  <c r="S15" i="10"/>
  <c r="V55" i="10"/>
  <c r="V18" i="10"/>
  <c r="N55" i="10"/>
  <c r="N18" i="10"/>
  <c r="BR7" i="10"/>
  <c r="BQ47" i="10"/>
  <c r="F54" i="10"/>
  <c r="AB7" i="10"/>
  <c r="AB12" i="10" s="1"/>
  <c r="AB15" i="10" s="1"/>
  <c r="AB18" i="10" s="1"/>
  <c r="BT15" i="10"/>
  <c r="BT48" i="10"/>
  <c r="BT56" i="10" s="1"/>
  <c r="BQ23" i="10"/>
  <c r="BE26" i="10"/>
  <c r="BE27" i="10" s="1"/>
  <c r="BE31" i="10" s="1"/>
  <c r="BD27" i="10"/>
  <c r="N54" i="10"/>
  <c r="J54" i="10"/>
  <c r="J12" i="10"/>
  <c r="J15" i="10" s="1"/>
  <c r="V54" i="10"/>
  <c r="S51" i="10"/>
  <c r="S54" i="10"/>
  <c r="R12" i="10"/>
  <c r="R15" i="10" s="1"/>
  <c r="BJ23" i="10"/>
  <c r="H54" i="10"/>
  <c r="H51" i="10"/>
  <c r="P54" i="10"/>
  <c r="P51" i="10"/>
  <c r="AO54" i="10"/>
  <c r="AO51" i="10"/>
  <c r="BJ7" i="10"/>
  <c r="BJ15" i="10" s="1"/>
  <c r="BJ18" i="10" s="1"/>
  <c r="E12" i="10"/>
  <c r="E15" i="10" s="1"/>
  <c r="U12" i="10"/>
  <c r="U15" i="10" s="1"/>
  <c r="S23" i="10"/>
  <c r="AJ23" i="10"/>
  <c r="BK7" i="10"/>
  <c r="BK12" i="10" s="1"/>
  <c r="BK15" i="10" s="1"/>
  <c r="BK18" i="10" s="1"/>
  <c r="BK24" i="10" s="1"/>
  <c r="BK27" i="10" s="1"/>
  <c r="Q12" i="10"/>
  <c r="Q15" i="10" s="1"/>
  <c r="D15" i="10"/>
  <c r="H15" i="10"/>
  <c r="L15" i="10"/>
  <c r="P15" i="10"/>
  <c r="T15" i="10"/>
  <c r="G23" i="10"/>
  <c r="W23" i="10"/>
  <c r="AN23" i="10"/>
  <c r="D51" i="10"/>
  <c r="T51" i="10"/>
  <c r="V17" i="5"/>
  <c r="M18" i="10" l="1"/>
  <c r="AF24" i="10"/>
  <c r="AF27" i="10" s="1"/>
  <c r="AF31" i="10" s="1"/>
  <c r="O51" i="10"/>
  <c r="K12" i="10"/>
  <c r="AN24" i="10"/>
  <c r="AN27" i="10" s="1"/>
  <c r="AN31" i="10" s="1"/>
  <c r="K54" i="10"/>
  <c r="AJ24" i="10"/>
  <c r="AJ27" i="10" s="1"/>
  <c r="AJ31" i="10" s="1"/>
  <c r="AB24" i="10"/>
  <c r="AB27" i="10" s="1"/>
  <c r="AB31" i="10" s="1"/>
  <c r="BQ12" i="10"/>
  <c r="BQ15" i="10" s="1"/>
  <c r="I18" i="10"/>
  <c r="W51" i="10"/>
  <c r="G51" i="10"/>
  <c r="AR12" i="10"/>
  <c r="AR15" i="10" s="1"/>
  <c r="AR54" i="10"/>
  <c r="BR26" i="10"/>
  <c r="AY27" i="10"/>
  <c r="AY31" i="10" s="1"/>
  <c r="W54" i="10"/>
  <c r="BM7" i="10"/>
  <c r="G12" i="10"/>
  <c r="G15" i="10" s="1"/>
  <c r="O54" i="10"/>
  <c r="BJ24" i="10"/>
  <c r="BJ27" i="10" s="1"/>
  <c r="BJ37" i="10" s="1"/>
  <c r="BT46" i="10"/>
  <c r="BT55" i="10" s="1"/>
  <c r="BT18" i="10"/>
  <c r="BT24" i="10" s="1"/>
  <c r="BT27" i="10" s="1"/>
  <c r="BT31" i="10" s="1"/>
  <c r="BQ56" i="10"/>
  <c r="L18" i="10"/>
  <c r="L55" i="10"/>
  <c r="Q55" i="10"/>
  <c r="Q18" i="10"/>
  <c r="W56" i="10"/>
  <c r="W15" i="10"/>
  <c r="K56" i="10"/>
  <c r="K15" i="10"/>
  <c r="S46" i="10"/>
  <c r="S48" i="10" s="1"/>
  <c r="S55" i="10"/>
  <c r="S18" i="10"/>
  <c r="S24" i="10" s="1"/>
  <c r="S27" i="10" s="1"/>
  <c r="S31" i="10" s="1"/>
  <c r="H18" i="10"/>
  <c r="H55" i="10"/>
  <c r="U55" i="10"/>
  <c r="U18" i="10"/>
  <c r="O15" i="10"/>
  <c r="O56" i="10"/>
  <c r="T55" i="10"/>
  <c r="T18" i="10"/>
  <c r="D55" i="10"/>
  <c r="D18" i="10"/>
  <c r="E55" i="10"/>
  <c r="E18" i="10"/>
  <c r="R55" i="10"/>
  <c r="R18" i="10"/>
  <c r="J55" i="10"/>
  <c r="J18" i="10"/>
  <c r="BR54" i="10"/>
  <c r="BR12" i="10"/>
  <c r="BR15" i="10" s="1"/>
  <c r="BR46" i="10" s="1"/>
  <c r="BR48" i="10" s="1"/>
  <c r="P18" i="10"/>
  <c r="P55" i="10"/>
  <c r="AR56" i="10" l="1"/>
  <c r="BJ36" i="10"/>
  <c r="BJ31" i="10"/>
  <c r="G56" i="10"/>
  <c r="BM54" i="10"/>
  <c r="BM12" i="10"/>
  <c r="BM15" i="10" s="1"/>
  <c r="BR55" i="10"/>
  <c r="BR18" i="10"/>
  <c r="BR24" i="10" s="1"/>
  <c r="BR27" i="10" s="1"/>
  <c r="O46" i="10"/>
  <c r="O48" i="10" s="1"/>
  <c r="O55" i="10"/>
  <c r="O18" i="10"/>
  <c r="O24" i="10" s="1"/>
  <c r="O27" i="10" s="1"/>
  <c r="O31" i="10" s="1"/>
  <c r="K46" i="10"/>
  <c r="K48" i="10" s="1"/>
  <c r="K18" i="10"/>
  <c r="K24" i="10" s="1"/>
  <c r="K27" i="10" s="1"/>
  <c r="K31" i="10" s="1"/>
  <c r="K55" i="10"/>
  <c r="AR46" i="10"/>
  <c r="AR48" i="10" s="1"/>
  <c r="AR55" i="10"/>
  <c r="AR18" i="10"/>
  <c r="AR24" i="10" s="1"/>
  <c r="AR27" i="10" s="1"/>
  <c r="AR31" i="10" s="1"/>
  <c r="BQ55" i="10"/>
  <c r="BQ18" i="10"/>
  <c r="BQ24" i="10" s="1"/>
  <c r="BQ27" i="10" s="1"/>
  <c r="BQ31" i="10" s="1"/>
  <c r="BQ46" i="10"/>
  <c r="BQ48" i="10" s="1"/>
  <c r="G55" i="10"/>
  <c r="G18" i="10"/>
  <c r="G24" i="10" s="1"/>
  <c r="G27" i="10" s="1"/>
  <c r="G31" i="10" s="1"/>
  <c r="G46" i="10"/>
  <c r="G48" i="10" s="1"/>
  <c r="W55" i="10"/>
  <c r="W18" i="10"/>
  <c r="W24" i="10" s="1"/>
  <c r="W27" i="10" s="1"/>
  <c r="W31" i="10" s="1"/>
  <c r="W46" i="10"/>
  <c r="W48" i="10" s="1"/>
  <c r="BM18" i="10" l="1"/>
  <c r="BM24" i="10" s="1"/>
  <c r="BM27" i="10" s="1"/>
  <c r="BM55" i="10"/>
  <c r="BR36" i="10"/>
  <c r="BR31" i="10"/>
  <c r="BR37" i="10"/>
  <c r="BM36" i="10" l="1"/>
  <c r="BM37" i="10"/>
  <c r="BM31" i="10"/>
  <c r="AU68" i="2"/>
  <c r="V35" i="6"/>
  <c r="T35" i="6"/>
  <c r="S35" i="6"/>
  <c r="R35" i="6"/>
  <c r="Q35" i="6"/>
  <c r="P35" i="6"/>
  <c r="N35" i="6"/>
  <c r="M35" i="6"/>
  <c r="L35" i="6"/>
  <c r="K35" i="6"/>
  <c r="J35" i="6"/>
  <c r="V21" i="5" l="1"/>
  <c r="V23" i="6" l="1"/>
  <c r="V11" i="6"/>
  <c r="V13" i="6" s="1"/>
  <c r="V17" i="6" s="1"/>
  <c r="V72" i="5"/>
  <c r="V61" i="5"/>
  <c r="V52" i="5"/>
  <c r="V54" i="5" s="1"/>
  <c r="V38" i="5"/>
  <c r="V28" i="5"/>
  <c r="V13" i="5"/>
  <c r="V23" i="9"/>
  <c r="W2" i="9"/>
  <c r="X2" i="9" s="1"/>
  <c r="Y2" i="9" s="1"/>
  <c r="Z2" i="9" s="1"/>
  <c r="V29" i="5" l="1"/>
  <c r="V40" i="5" s="1"/>
  <c r="BP42" i="2"/>
  <c r="BT42" i="10"/>
  <c r="V12" i="7"/>
  <c r="V14" i="7" s="1"/>
  <c r="V11" i="9"/>
  <c r="V5" i="9" s="1"/>
  <c r="V74" i="5"/>
  <c r="V76" i="5" s="1"/>
  <c r="V25" i="6"/>
  <c r="V37" i="6" s="1"/>
  <c r="V40" i="6" s="1"/>
  <c r="V24" i="6"/>
  <c r="W2" i="7"/>
  <c r="X2" i="7" s="1"/>
  <c r="Y2" i="7" s="1"/>
  <c r="Z2" i="7" s="1"/>
  <c r="BP73" i="2"/>
  <c r="BP68" i="2"/>
  <c r="BP47" i="2"/>
  <c r="BP60" i="2"/>
  <c r="BP7" i="2"/>
  <c r="BP12" i="2" s="1"/>
  <c r="BQ2" i="2"/>
  <c r="BR2" i="2" s="1"/>
  <c r="BS2" i="2" s="1"/>
  <c r="BT2" i="2" s="1"/>
  <c r="AO29" i="2"/>
  <c r="AO26" i="2"/>
  <c r="AO22" i="2"/>
  <c r="AO21" i="2"/>
  <c r="AO20" i="2"/>
  <c r="AO17" i="2"/>
  <c r="AO14" i="2"/>
  <c r="AO11" i="2"/>
  <c r="AO10" i="2"/>
  <c r="AO9" i="2"/>
  <c r="AO6" i="2"/>
  <c r="AO5" i="2"/>
  <c r="AK29" i="2"/>
  <c r="AK26" i="2"/>
  <c r="AK22" i="2"/>
  <c r="AK21" i="2"/>
  <c r="AK20" i="2"/>
  <c r="AK17" i="2"/>
  <c r="AK14" i="2"/>
  <c r="AK11" i="2"/>
  <c r="AK10" i="2"/>
  <c r="AK9" i="2"/>
  <c r="AK6" i="2"/>
  <c r="AK5" i="2"/>
  <c r="AG29" i="2"/>
  <c r="AG26" i="2"/>
  <c r="AG22" i="2"/>
  <c r="AG21" i="2"/>
  <c r="AG20" i="2"/>
  <c r="AG17" i="2"/>
  <c r="AG14" i="2"/>
  <c r="AG11" i="2"/>
  <c r="AG10" i="2"/>
  <c r="AG9" i="2"/>
  <c r="AG6" i="2"/>
  <c r="AG5" i="2"/>
  <c r="AC29" i="2"/>
  <c r="AC26" i="2"/>
  <c r="AC22" i="2"/>
  <c r="AC21" i="2"/>
  <c r="AC20" i="2"/>
  <c r="AC17" i="2"/>
  <c r="AC14" i="2"/>
  <c r="AC11" i="2"/>
  <c r="AC10" i="2"/>
  <c r="AC9" i="2"/>
  <c r="AC6" i="2"/>
  <c r="AC5" i="2"/>
  <c r="AS26" i="2"/>
  <c r="BP15" i="2" l="1"/>
  <c r="BP48" i="2"/>
  <c r="BP56" i="2" s="1"/>
  <c r="AG23" i="2"/>
  <c r="AK23" i="2"/>
  <c r="AC7" i="2"/>
  <c r="AC12" i="2" s="1"/>
  <c r="AC15" i="2" s="1"/>
  <c r="AC18" i="2" s="1"/>
  <c r="AC23" i="2"/>
  <c r="AG7" i="2"/>
  <c r="AG12" i="2" s="1"/>
  <c r="AG15" i="2" s="1"/>
  <c r="AG18" i="2" s="1"/>
  <c r="AG24" i="2" s="1"/>
  <c r="AG27" i="2" s="1"/>
  <c r="AG31" i="2" s="1"/>
  <c r="AK7" i="2"/>
  <c r="AK12" i="2" s="1"/>
  <c r="AK15" i="2" s="1"/>
  <c r="AK18" i="2" s="1"/>
  <c r="AK24" i="2" s="1"/>
  <c r="AK27" i="2" s="1"/>
  <c r="AK31" i="2" s="1"/>
  <c r="AO7" i="2"/>
  <c r="AO12" i="2" s="1"/>
  <c r="AO15" i="2" s="1"/>
  <c r="AO18" i="2" s="1"/>
  <c r="AO23" i="2"/>
  <c r="Q56" i="2"/>
  <c r="M56" i="2"/>
  <c r="I56" i="2"/>
  <c r="E56" i="2"/>
  <c r="S7" i="2"/>
  <c r="S54" i="2" s="1"/>
  <c r="R7" i="2"/>
  <c r="Q7" i="2"/>
  <c r="Q51" i="2" s="1"/>
  <c r="O7" i="2"/>
  <c r="O12" i="2" s="1"/>
  <c r="O15" i="2" s="1"/>
  <c r="N7" i="2"/>
  <c r="N54" i="2" s="1"/>
  <c r="M7" i="2"/>
  <c r="M54" i="2" s="1"/>
  <c r="K7" i="2"/>
  <c r="K54" i="2" s="1"/>
  <c r="J7" i="2"/>
  <c r="J54" i="2" s="1"/>
  <c r="I7" i="2"/>
  <c r="I15" i="2" s="1"/>
  <c r="G7" i="2"/>
  <c r="G12" i="2" s="1"/>
  <c r="G15" i="2" s="1"/>
  <c r="F7" i="2"/>
  <c r="F54" i="2" s="1"/>
  <c r="E7" i="2"/>
  <c r="E51" i="2" s="1"/>
  <c r="T29" i="2"/>
  <c r="T26" i="2"/>
  <c r="T22" i="2"/>
  <c r="T21" i="2"/>
  <c r="T20" i="2"/>
  <c r="T17" i="2"/>
  <c r="T14" i="2"/>
  <c r="T47" i="2" s="1"/>
  <c r="T11" i="2"/>
  <c r="T10" i="2"/>
  <c r="T6" i="2"/>
  <c r="T5" i="2"/>
  <c r="P29" i="2"/>
  <c r="P26" i="2"/>
  <c r="P22" i="2"/>
  <c r="P21" i="2"/>
  <c r="P20" i="2"/>
  <c r="P17" i="2"/>
  <c r="P14" i="2"/>
  <c r="P47" i="2" s="1"/>
  <c r="P11" i="2"/>
  <c r="P10" i="2"/>
  <c r="P6" i="2"/>
  <c r="P5" i="2"/>
  <c r="L29" i="2"/>
  <c r="L26" i="2"/>
  <c r="L22" i="2"/>
  <c r="L21" i="2"/>
  <c r="L20" i="2"/>
  <c r="L17" i="2"/>
  <c r="L14" i="2"/>
  <c r="L47" i="2" s="1"/>
  <c r="L11" i="2"/>
  <c r="L10" i="2"/>
  <c r="L6" i="2"/>
  <c r="L5" i="2"/>
  <c r="H29" i="2"/>
  <c r="H26" i="2"/>
  <c r="H22" i="2"/>
  <c r="H21" i="2"/>
  <c r="H20" i="2"/>
  <c r="H17" i="2"/>
  <c r="H14" i="2"/>
  <c r="H47" i="2" s="1"/>
  <c r="H11" i="2"/>
  <c r="H10" i="2"/>
  <c r="H6" i="2"/>
  <c r="H5" i="2"/>
  <c r="R9" i="2"/>
  <c r="T9" i="2" s="1"/>
  <c r="N9" i="2"/>
  <c r="J9" i="2"/>
  <c r="F9" i="2"/>
  <c r="F12" i="2" s="1"/>
  <c r="F15" i="2" s="1"/>
  <c r="BP18" i="2" l="1"/>
  <c r="BP24" i="2" s="1"/>
  <c r="BP27" i="2" s="1"/>
  <c r="BP46" i="2"/>
  <c r="BP55" i="2" s="1"/>
  <c r="P7" i="2"/>
  <c r="P51" i="2" s="1"/>
  <c r="T7" i="2"/>
  <c r="T51" i="2" s="1"/>
  <c r="H9" i="2"/>
  <c r="J12" i="2"/>
  <c r="J15" i="2" s="1"/>
  <c r="J18" i="2" s="1"/>
  <c r="H7" i="2"/>
  <c r="H54" i="2" s="1"/>
  <c r="L7" i="2"/>
  <c r="L54" i="2" s="1"/>
  <c r="N12" i="2"/>
  <c r="N15" i="2" s="1"/>
  <c r="N18" i="2" s="1"/>
  <c r="T23" i="2"/>
  <c r="E15" i="2"/>
  <c r="E18" i="2" s="1"/>
  <c r="I54" i="2"/>
  <c r="E54" i="2"/>
  <c r="P9" i="2"/>
  <c r="R12" i="2"/>
  <c r="R15" i="2" s="1"/>
  <c r="R18" i="2" s="1"/>
  <c r="Q54" i="2"/>
  <c r="AO24" i="2"/>
  <c r="AO27" i="2" s="1"/>
  <c r="AO31" i="2" s="1"/>
  <c r="AC24" i="2"/>
  <c r="AC27" i="2" s="1"/>
  <c r="AC31" i="2" s="1"/>
  <c r="O18" i="2"/>
  <c r="O55" i="2"/>
  <c r="F18" i="2"/>
  <c r="F55" i="2"/>
  <c r="G55" i="2"/>
  <c r="G18" i="2"/>
  <c r="I18" i="2"/>
  <c r="I55" i="2"/>
  <c r="L9" i="2"/>
  <c r="H23" i="2"/>
  <c r="L23" i="2"/>
  <c r="P23" i="2"/>
  <c r="K12" i="2"/>
  <c r="K15" i="2" s="1"/>
  <c r="S12" i="2"/>
  <c r="S15" i="2" s="1"/>
  <c r="Q15" i="2"/>
  <c r="R54" i="2"/>
  <c r="M15" i="2"/>
  <c r="G54" i="2"/>
  <c r="I51" i="2"/>
  <c r="M51" i="2"/>
  <c r="O54" i="2"/>
  <c r="D56" i="2"/>
  <c r="D7" i="2"/>
  <c r="D51" i="2" s="1"/>
  <c r="P54" i="2" l="1"/>
  <c r="P12" i="2"/>
  <c r="P56" i="2" s="1"/>
  <c r="BP31" i="2"/>
  <c r="T54" i="2"/>
  <c r="T12" i="2"/>
  <c r="T56" i="2" s="1"/>
  <c r="H12" i="2"/>
  <c r="H56" i="2" s="1"/>
  <c r="E55" i="2"/>
  <c r="J55" i="2"/>
  <c r="H51" i="2"/>
  <c r="R55" i="2"/>
  <c r="L12" i="2"/>
  <c r="L56" i="2" s="1"/>
  <c r="L51" i="2"/>
  <c r="N55" i="2"/>
  <c r="D15" i="2"/>
  <c r="D18" i="2" s="1"/>
  <c r="D54" i="2"/>
  <c r="K55" i="2"/>
  <c r="K18" i="2"/>
  <c r="S55" i="2"/>
  <c r="S18" i="2"/>
  <c r="P15" i="2"/>
  <c r="M18" i="2"/>
  <c r="M55" i="2"/>
  <c r="Q18" i="2"/>
  <c r="Q55" i="2"/>
  <c r="T15" i="2" l="1"/>
  <c r="H15" i="2"/>
  <c r="H55" i="2" s="1"/>
  <c r="L15" i="2"/>
  <c r="L18" i="2" s="1"/>
  <c r="L24" i="2" s="1"/>
  <c r="L27" i="2" s="1"/>
  <c r="L31" i="2" s="1"/>
  <c r="D55" i="2"/>
  <c r="T18" i="2"/>
  <c r="T24" i="2" s="1"/>
  <c r="T27" i="2" s="1"/>
  <c r="T31" i="2" s="1"/>
  <c r="T55" i="2"/>
  <c r="T46" i="2"/>
  <c r="T48" i="2" s="1"/>
  <c r="P18" i="2"/>
  <c r="P24" i="2" s="1"/>
  <c r="P27" i="2" s="1"/>
  <c r="P31" i="2" s="1"/>
  <c r="P55" i="2"/>
  <c r="P46" i="2"/>
  <c r="P48" i="2" s="1"/>
  <c r="H18" i="2" l="1"/>
  <c r="H24" i="2" s="1"/>
  <c r="H27" i="2" s="1"/>
  <c r="H31" i="2" s="1"/>
  <c r="H46" i="2"/>
  <c r="H48" i="2" s="1"/>
  <c r="L46" i="2"/>
  <c r="L48" i="2" s="1"/>
  <c r="L55" i="2"/>
  <c r="AQ9" i="2" l="1"/>
  <c r="BQ51" i="10" l="1"/>
  <c r="AP56" i="2"/>
  <c r="AR55" i="2"/>
  <c r="AQ55" i="2"/>
  <c r="AP55" i="2"/>
  <c r="AS29" i="2"/>
  <c r="AS22" i="2"/>
  <c r="AS21" i="2"/>
  <c r="AS20" i="2"/>
  <c r="AS17" i="2"/>
  <c r="AS14" i="2"/>
  <c r="AS47" i="2" s="1"/>
  <c r="AS11" i="2"/>
  <c r="AS10" i="2"/>
  <c r="AS9" i="2"/>
  <c r="AS6" i="2"/>
  <c r="AS5" i="2"/>
  <c r="AR7" i="2"/>
  <c r="AR54" i="2" s="1"/>
  <c r="AQ7" i="2"/>
  <c r="AQ54" i="2" s="1"/>
  <c r="AP7" i="2"/>
  <c r="AP51" i="2" s="1"/>
  <c r="U56" i="2"/>
  <c r="X29" i="2"/>
  <c r="X26" i="2"/>
  <c r="X22" i="2"/>
  <c r="X21" i="2"/>
  <c r="X20" i="2"/>
  <c r="X17" i="2"/>
  <c r="X14" i="2"/>
  <c r="X47" i="2" s="1"/>
  <c r="X11" i="2"/>
  <c r="X10" i="2"/>
  <c r="X6" i="2"/>
  <c r="X5" i="2"/>
  <c r="W7" i="2"/>
  <c r="W12" i="2" s="1"/>
  <c r="W15" i="2" s="1"/>
  <c r="W18" i="2" s="1"/>
  <c r="V7" i="2"/>
  <c r="V54" i="2" s="1"/>
  <c r="U7" i="2"/>
  <c r="U15" i="2" s="1"/>
  <c r="U18" i="2" s="1"/>
  <c r="V9" i="2"/>
  <c r="X9" i="2" s="1"/>
  <c r="U54" i="2" l="1"/>
  <c r="X7" i="2"/>
  <c r="X54" i="2" s="1"/>
  <c r="W54" i="2"/>
  <c r="U55" i="2"/>
  <c r="AP54" i="2"/>
  <c r="U51" i="2"/>
  <c r="W55" i="2"/>
  <c r="AS23" i="2"/>
  <c r="AS7" i="2"/>
  <c r="V12" i="2"/>
  <c r="V15" i="2" s="1"/>
  <c r="X23" i="2"/>
  <c r="X51" i="2" l="1"/>
  <c r="X12" i="2"/>
  <c r="V18" i="2"/>
  <c r="V55" i="2"/>
  <c r="AS12" i="2"/>
  <c r="AS54" i="2"/>
  <c r="AS51" i="2"/>
  <c r="BG29" i="2"/>
  <c r="BJ29" i="2" s="1"/>
  <c r="BG26" i="2"/>
  <c r="BJ26" i="2" s="1"/>
  <c r="BI23" i="2"/>
  <c r="BH23" i="2"/>
  <c r="BG22" i="2"/>
  <c r="BJ22" i="2" s="1"/>
  <c r="BG21" i="2"/>
  <c r="BJ21" i="2" s="1"/>
  <c r="BG20" i="2"/>
  <c r="BJ20" i="2" s="1"/>
  <c r="BG17" i="2"/>
  <c r="BJ17" i="2" s="1"/>
  <c r="BI14" i="2"/>
  <c r="BJ14" i="2" s="1"/>
  <c r="BI11" i="2"/>
  <c r="BH11" i="2"/>
  <c r="BG11" i="2"/>
  <c r="BI10" i="2"/>
  <c r="BH10" i="2"/>
  <c r="BG10" i="2"/>
  <c r="BI9" i="2"/>
  <c r="BH9" i="2"/>
  <c r="BG9" i="2"/>
  <c r="BI7" i="2"/>
  <c r="BH6" i="2"/>
  <c r="BH7" i="2" s="1"/>
  <c r="BG6" i="2"/>
  <c r="BG5" i="2"/>
  <c r="BJ5" i="2" s="1"/>
  <c r="X15" i="2" l="1"/>
  <c r="X56" i="2"/>
  <c r="BI12" i="2"/>
  <c r="BI15" i="2" s="1"/>
  <c r="BI18" i="2" s="1"/>
  <c r="BI24" i="2" s="1"/>
  <c r="BI27" i="2" s="1"/>
  <c r="BI31" i="2" s="1"/>
  <c r="BJ10" i="2"/>
  <c r="BG7" i="2"/>
  <c r="BG15" i="2" s="1"/>
  <c r="BH12" i="2"/>
  <c r="BH15" i="2" s="1"/>
  <c r="BH18" i="2" s="1"/>
  <c r="BH24" i="2" s="1"/>
  <c r="BH27" i="2" s="1"/>
  <c r="BJ9" i="2"/>
  <c r="BJ23" i="2"/>
  <c r="BJ11" i="2"/>
  <c r="AS15" i="2"/>
  <c r="AS56" i="2"/>
  <c r="BG23" i="2"/>
  <c r="BJ6" i="2"/>
  <c r="BJ7" i="2" s="1"/>
  <c r="BG18" i="2" l="1"/>
  <c r="BG55" i="2"/>
  <c r="X18" i="2"/>
  <c r="X24" i="2" s="1"/>
  <c r="X27" i="2" s="1"/>
  <c r="X31" i="2" s="1"/>
  <c r="X55" i="2"/>
  <c r="X46" i="2"/>
  <c r="X48" i="2" s="1"/>
  <c r="AS18" i="2"/>
  <c r="AS24" i="2" s="1"/>
  <c r="AS27" i="2" s="1"/>
  <c r="AS31" i="2" s="1"/>
  <c r="AS46" i="2"/>
  <c r="AS48" i="2" s="1"/>
  <c r="AS55" i="2"/>
  <c r="BJ12" i="2"/>
  <c r="BJ15" i="2" s="1"/>
  <c r="BJ54" i="2"/>
  <c r="BG24" i="2"/>
  <c r="BG27" i="2" s="1"/>
  <c r="Q2" i="9"/>
  <c r="R2" i="9" s="1"/>
  <c r="S2" i="9" s="1"/>
  <c r="T2" i="9" s="1"/>
  <c r="K2" i="9"/>
  <c r="L2" i="9" s="1"/>
  <c r="M2" i="9" s="1"/>
  <c r="N2" i="9" s="1"/>
  <c r="E2" i="9"/>
  <c r="F2" i="9" s="1"/>
  <c r="G2" i="9" s="1"/>
  <c r="H2" i="9" s="1"/>
  <c r="Q2" i="7"/>
  <c r="R2" i="7" s="1"/>
  <c r="S2" i="7" s="1"/>
  <c r="T2" i="7" s="1"/>
  <c r="K2" i="7"/>
  <c r="L2" i="7" s="1"/>
  <c r="M2" i="7" s="1"/>
  <c r="N2" i="7" s="1"/>
  <c r="E2" i="7"/>
  <c r="F2" i="7" s="1"/>
  <c r="G2" i="7" s="1"/>
  <c r="H2" i="7" s="1"/>
  <c r="BG31" i="2" l="1"/>
  <c r="BG36" i="2"/>
  <c r="BG37" i="2"/>
  <c r="BJ18" i="2"/>
  <c r="BJ55" i="2"/>
  <c r="AY2" i="2"/>
  <c r="BC2" i="2" s="1"/>
  <c r="BG2" i="2" s="1"/>
  <c r="BK2" i="2" s="1"/>
  <c r="AD2" i="2"/>
  <c r="AH2" i="2" s="1"/>
  <c r="AL2" i="2" s="1"/>
  <c r="AP2" i="2" s="1"/>
  <c r="I2" i="2"/>
  <c r="M2" i="2" s="1"/>
  <c r="Q2" i="2" s="1"/>
  <c r="U2" i="2" s="1"/>
  <c r="BJ24" i="2" l="1"/>
  <c r="BJ27" i="2" s="1"/>
  <c r="M2" i="6"/>
  <c r="N2" i="6" s="1"/>
  <c r="M2" i="5"/>
  <c r="N2" i="5" s="1"/>
  <c r="BJ37" i="2" l="1"/>
  <c r="BJ31" i="2"/>
  <c r="BJ36" i="2"/>
  <c r="F2" i="6"/>
  <c r="G2" i="6" s="1"/>
  <c r="H2" i="6" s="1"/>
  <c r="F2" i="5"/>
  <c r="G2" i="5" s="1"/>
  <c r="H2" i="5" s="1"/>
</calcChain>
</file>

<file path=xl/sharedStrings.xml><?xml version="1.0" encoding="utf-8"?>
<sst xmlns="http://schemas.openxmlformats.org/spreadsheetml/2006/main" count="791" uniqueCount="196">
  <si>
    <t>FY</t>
  </si>
  <si>
    <t>Q1</t>
  </si>
  <si>
    <t>Q2</t>
  </si>
  <si>
    <t>Q3</t>
  </si>
  <si>
    <t>Q4</t>
  </si>
  <si>
    <t>2020/21</t>
  </si>
  <si>
    <t>EBITDA</t>
  </si>
  <si>
    <t>DKK million</t>
  </si>
  <si>
    <t>Revenue</t>
  </si>
  <si>
    <t>Cost of goods sold</t>
  </si>
  <si>
    <t>Gross profit</t>
  </si>
  <si>
    <t>Other external costs</t>
  </si>
  <si>
    <t>Staff costs</t>
  </si>
  <si>
    <t>Financial income</t>
  </si>
  <si>
    <t>Financial expenses</t>
  </si>
  <si>
    <t>Net financials</t>
  </si>
  <si>
    <t>Profit before tax</t>
  </si>
  <si>
    <t>Tax on profit for the period</t>
  </si>
  <si>
    <t>Profit for the period</t>
  </si>
  <si>
    <t>Earnings per share</t>
  </si>
  <si>
    <t>Earnings per share, DKK</t>
  </si>
  <si>
    <t>Diluted earnings per share, DKK</t>
  </si>
  <si>
    <t>Goodwill</t>
  </si>
  <si>
    <t>Trademarks and trade names</t>
  </si>
  <si>
    <t>Other intangible assets</t>
  </si>
  <si>
    <t>Total Intangible assets</t>
  </si>
  <si>
    <t>Land and buildings</t>
  </si>
  <si>
    <t>Leasehold improvements</t>
  </si>
  <si>
    <t>Total property, plant and equipment</t>
  </si>
  <si>
    <t>Deferred tax</t>
  </si>
  <si>
    <t>Deposits</t>
  </si>
  <si>
    <t>Other securities and investments</t>
  </si>
  <si>
    <t>Total other non-current assets</t>
  </si>
  <si>
    <t>Total non-current assets</t>
  </si>
  <si>
    <t>Inventories</t>
  </si>
  <si>
    <t>Trade receivables</t>
  </si>
  <si>
    <t>Other receivables</t>
  </si>
  <si>
    <t>Prepayments</t>
  </si>
  <si>
    <t>Cash and cash equivalents</t>
  </si>
  <si>
    <t>Total current assets</t>
  </si>
  <si>
    <t>Total assets</t>
  </si>
  <si>
    <t>Share capital</t>
  </si>
  <si>
    <t>Translation reserve</t>
  </si>
  <si>
    <t>Treasury share reserve</t>
  </si>
  <si>
    <t>Proposed dividend</t>
  </si>
  <si>
    <t>Retained earnings</t>
  </si>
  <si>
    <t>Total equity</t>
  </si>
  <si>
    <t>Total non-current liabilities</t>
  </si>
  <si>
    <t>Current liabilities</t>
  </si>
  <si>
    <t>Prepayments from customers</t>
  </si>
  <si>
    <t>Trade payables</t>
  </si>
  <si>
    <t>Dividend</t>
  </si>
  <si>
    <t>Total current liabilities</t>
  </si>
  <si>
    <t>Total liabilities</t>
  </si>
  <si>
    <t>TOTAL EQUITY AND LIABILITIES</t>
  </si>
  <si>
    <t>Other non-cash operating items, net</t>
  </si>
  <si>
    <t>Cash generated from operations before changes in net working capital</t>
  </si>
  <si>
    <t>Changes in net working capital</t>
  </si>
  <si>
    <t>Cash generated from operations</t>
  </si>
  <si>
    <t>Interest received</t>
  </si>
  <si>
    <t>Corporation tax paid</t>
  </si>
  <si>
    <t>Cash flow from operating activities</t>
  </si>
  <si>
    <t>Acquisition of intangible assets</t>
  </si>
  <si>
    <t>Acquisition of property, plant and equipment</t>
  </si>
  <si>
    <t>Cash flow from investing activities</t>
  </si>
  <si>
    <t>Free cash flow</t>
  </si>
  <si>
    <t>Interest paid</t>
  </si>
  <si>
    <t>Paid dividend</t>
  </si>
  <si>
    <t>Cash flow from financing activities</t>
  </si>
  <si>
    <t>Net cash flow from operating, inv. and fin. activities</t>
  </si>
  <si>
    <t>Cash and cash equivalents, beginning of period</t>
  </si>
  <si>
    <t>Special items</t>
  </si>
  <si>
    <t>EBITDA before special items</t>
  </si>
  <si>
    <t>Adjusted profit after tax</t>
  </si>
  <si>
    <t>EBITDA margin</t>
  </si>
  <si>
    <t>EBITDA margin before special items</t>
  </si>
  <si>
    <t>Average number of employees</t>
  </si>
  <si>
    <t>Diluted number of shares m</t>
  </si>
  <si>
    <t>Share of profit in ass. Companies</t>
  </si>
  <si>
    <t>Assets</t>
  </si>
  <si>
    <t xml:space="preserve">Balance sheet </t>
  </si>
  <si>
    <t>Current assets</t>
  </si>
  <si>
    <t>Non-current assets</t>
  </si>
  <si>
    <t>Equity and liabilities</t>
  </si>
  <si>
    <t>2021/22</t>
  </si>
  <si>
    <t>Minority interests</t>
  </si>
  <si>
    <t>Acquisition of subsidiaries and operations a.o</t>
  </si>
  <si>
    <t>Corporate tax</t>
  </si>
  <si>
    <t>High End Beauty</t>
  </si>
  <si>
    <t xml:space="preserve">Mass Beauty </t>
  </si>
  <si>
    <t>Health &amp; Wellbeing</t>
  </si>
  <si>
    <t>Other</t>
  </si>
  <si>
    <t>2022/23</t>
  </si>
  <si>
    <t>Property, plant and equipment</t>
  </si>
  <si>
    <t>Lease assets</t>
  </si>
  <si>
    <t>Cash and cash equivalents, end of the period</t>
  </si>
  <si>
    <t>Hedging reserve</t>
  </si>
  <si>
    <t>Club Matas Plus member (in thousands)</t>
  </si>
  <si>
    <t>Matas A/S' share of equity</t>
  </si>
  <si>
    <t>Disposal of investments in subsidiaries</t>
  </si>
  <si>
    <t>Repayment of lease liabilities</t>
  </si>
  <si>
    <t>2023/24</t>
  </si>
  <si>
    <t xml:space="preserve">Deferred tax </t>
  </si>
  <si>
    <t>Other comprehensive income</t>
  </si>
  <si>
    <t>Total comprehensive income</t>
  </si>
  <si>
    <t>Currency adjustments</t>
  </si>
  <si>
    <t>Other operating income and expenses, net</t>
  </si>
  <si>
    <t>Operating profit/EBIT</t>
  </si>
  <si>
    <t>Reclas.</t>
  </si>
  <si>
    <t>Spec. Items</t>
  </si>
  <si>
    <t>Other fixtures and fittings, tools and equipment</t>
  </si>
  <si>
    <t>Free cash flow excluding sale and acquisition of subsidiaries and operations</t>
  </si>
  <si>
    <t>* Q4 includes roundings to full year amounts with no decimals.</t>
  </si>
  <si>
    <t>Q4 *</t>
  </si>
  <si>
    <t>Original</t>
  </si>
  <si>
    <t>Adjusted</t>
  </si>
  <si>
    <t>Total retail revenue</t>
  </si>
  <si>
    <t>Statement of cash flows for year ended 31 March</t>
  </si>
  <si>
    <t>Statement of comprehensive income for the year ended 31 March</t>
  </si>
  <si>
    <t>Statement of financial position at 31 March</t>
  </si>
  <si>
    <t>Total revenue, Matas Group</t>
  </si>
  <si>
    <t>Wholesale</t>
  </si>
  <si>
    <t>Matas Group</t>
  </si>
  <si>
    <t>Matas</t>
  </si>
  <si>
    <t>Total revenue, Matas</t>
  </si>
  <si>
    <t>KICKS</t>
  </si>
  <si>
    <t>Total revenue, KICKS</t>
  </si>
  <si>
    <t>Revenue by category</t>
  </si>
  <si>
    <t>KICKS was acquired 31 August 2023 and is therefore included with 7 months in 2023/24.</t>
  </si>
  <si>
    <t>Revenue by channel</t>
  </si>
  <si>
    <t>Physical stores</t>
  </si>
  <si>
    <t>Online</t>
  </si>
  <si>
    <t>Like-for-like growth, Matas</t>
  </si>
  <si>
    <t>Organic growth, Matas</t>
  </si>
  <si>
    <t>Like-for-like growth, KICKS</t>
  </si>
  <si>
    <t>Gross margin, Group</t>
  </si>
  <si>
    <t>Revenue growth, Group</t>
  </si>
  <si>
    <t>Number of transactions (in millions), Group</t>
  </si>
  <si>
    <t>Number of transactions (in millions), Matas</t>
  </si>
  <si>
    <t>Number of transactions (in millions), KICKS</t>
  </si>
  <si>
    <r>
      <t xml:space="preserve">Average basket size (in </t>
    </r>
    <r>
      <rPr>
        <sz val="9"/>
        <color rgb="FFFF0000"/>
        <rFont val="Calibri"/>
        <family val="2"/>
        <scheme val="minor"/>
      </rPr>
      <t>SEK</t>
    </r>
    <r>
      <rPr>
        <sz val="9"/>
        <rFont val="Calibri"/>
        <family val="2"/>
        <scheme val="minor"/>
      </rPr>
      <t>), KICKS</t>
    </r>
  </si>
  <si>
    <t>Average basket size (in DKK), Group</t>
  </si>
  <si>
    <t>Average basket size (in DKK), Matas</t>
  </si>
  <si>
    <t>Club members Matas (in millions)</t>
  </si>
  <si>
    <t>Club members KICKS (in millions)</t>
  </si>
  <si>
    <t>Club members Group (in millions)</t>
  </si>
  <si>
    <t>Stores, Matas</t>
  </si>
  <si>
    <t>Stores, Group</t>
  </si>
  <si>
    <t>Average number of shares m</t>
  </si>
  <si>
    <t>Like-for-like growth, Group</t>
  </si>
  <si>
    <t>Matas  Group incl. KICKS proforma</t>
  </si>
  <si>
    <t>MATAS GROUP</t>
  </si>
  <si>
    <t>FY *</t>
  </si>
  <si>
    <t>* The DKK 20 million adjustment on COGS regarding special items is a non-recurring effect resulting from National Tax Tribunal's decision in the Club Matas VAT case.</t>
  </si>
  <si>
    <t>Q3 *</t>
  </si>
  <si>
    <t>2024/25</t>
  </si>
  <si>
    <t>Depreciation, amortisation and impairment</t>
  </si>
  <si>
    <t>Currency neutral growth, KICKS</t>
  </si>
  <si>
    <t>Share of profit or loss after tax of associates</t>
  </si>
  <si>
    <t>Other financing activities</t>
  </si>
  <si>
    <t>Proforma</t>
  </si>
  <si>
    <t>Proforma Group</t>
  </si>
  <si>
    <t>Software *</t>
  </si>
  <si>
    <t>Plant in progress **</t>
  </si>
  <si>
    <t>*) Software used to be part of other intangible assets, now shown separately.</t>
  </si>
  <si>
    <t>**) Plant in progress used to be part of land and buildings, now shown separately.</t>
  </si>
  <si>
    <t>Leased liabilities, non-current</t>
  </si>
  <si>
    <t>Provisions, non-current</t>
  </si>
  <si>
    <t>Credit institutions, non-current</t>
  </si>
  <si>
    <t>Other payables, non-current</t>
  </si>
  <si>
    <t>Credit institutions, current</t>
  </si>
  <si>
    <t>Leased liabilities, current</t>
  </si>
  <si>
    <t>Provisions, current ***</t>
  </si>
  <si>
    <t>Other payables, current</t>
  </si>
  <si>
    <t>Proforma KICKS April, May June</t>
  </si>
  <si>
    <t>Proforma KICKS July And August</t>
  </si>
  <si>
    <t>***) Provisions, current used to be part of other payables, now shown separately.</t>
  </si>
  <si>
    <t>Total revenue, Other</t>
  </si>
  <si>
    <t>Matas Group is segmented in three reportable segments Matas, KICKS and Other. Management has aggregated the operational segments Firtal, Grænn and Web Sundhed as one reportable segment "Other" due to similarities in operations.</t>
  </si>
  <si>
    <t>Intangibles in progress</t>
  </si>
  <si>
    <t>Proforma revenue growth, Group</t>
  </si>
  <si>
    <t>2025/26</t>
  </si>
  <si>
    <t>Investments in associates</t>
  </si>
  <si>
    <t>Corporate tax receivable</t>
  </si>
  <si>
    <t>Debt settled with credit institutions</t>
  </si>
  <si>
    <t>Debt raised with credit institutions</t>
  </si>
  <si>
    <t>Acquisition of own shares</t>
  </si>
  <si>
    <t>*)</t>
  </si>
  <si>
    <t>*) Split on categories has been corrected for Matas in alignment with 2025/26</t>
  </si>
  <si>
    <t>Gross margin, Matas **</t>
  </si>
  <si>
    <t>Gross margin, Other **</t>
  </si>
  <si>
    <t>Gross margin, KICKS **</t>
  </si>
  <si>
    <t>**) The gross profit between the segments has been corrected due to mistakes in internal profit between segments for the periods Q1 2024/25 to Q1 2025/26.</t>
  </si>
  <si>
    <t>Stores, KICKS ***</t>
  </si>
  <si>
    <t>***) Number of stores in KICKS pr. 30 June 2025 has been corrected from 230 to 229.</t>
  </si>
  <si>
    <t>Currency neutral growth,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</si>
</sst>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
    <numFmt numFmtId="167" formatCode="#,##0.000"/>
    <numFmt numFmtId="168" formatCode="_ * #,##0.00_ ;_ * \-#,##0.00_ ;_ * &quot;-&quot;??_ ;_ @_ "/>
    <numFmt numFmtId="169" formatCode="_ * #,##0.0_ ;_ * \-#,##0.0_ ;_ * &quot;-&quot;??_ ;_ @_ "/>
    <numFmt numFmtId="170" formatCode="#,##0.0000"/>
  </numFmts>
  <fonts count="16" x14ac:knownFonts="1">
    <font>
      <sz val="11"/>
      <color theme="1"/>
      <name val="Calibri"/>
      <family val="2"/>
      <scheme val="minor"/>
    </font>
    <font>
      <sz val="11"/>
      <color theme="1"/>
      <name val="Calibri"/>
      <family val="2"/>
      <scheme val="minor"/>
    </font>
    <font>
      <sz val="9"/>
      <color theme="1"/>
      <name val="Calibri"/>
      <family val="2"/>
      <scheme val="minor"/>
    </font>
    <font>
      <sz val="9"/>
      <name val="Calibri"/>
      <family val="2"/>
      <scheme val="minor"/>
    </font>
    <font>
      <b/>
      <sz val="9"/>
      <name val="Calibri"/>
      <family val="2"/>
      <scheme val="minor"/>
    </font>
    <font>
      <sz val="11"/>
      <name val="Calibri"/>
      <family val="2"/>
      <scheme val="minor"/>
    </font>
    <font>
      <b/>
      <sz val="12"/>
      <name val="Calibri"/>
      <family val="2"/>
      <scheme val="minor"/>
    </font>
    <font>
      <sz val="9"/>
      <color rgb="FFFF0000"/>
      <name val="Calibri"/>
      <family val="2"/>
      <scheme val="minor"/>
    </font>
    <font>
      <sz val="8"/>
      <name val="Calibri"/>
      <family val="2"/>
      <scheme val="minor"/>
    </font>
    <font>
      <b/>
      <sz val="9"/>
      <color theme="1"/>
      <name val="Calibri"/>
      <family val="2"/>
      <scheme val="minor"/>
    </font>
    <font>
      <b/>
      <sz val="12"/>
      <color rgb="FFFF0000"/>
      <name val="Calibri"/>
      <family val="2"/>
      <scheme val="minor"/>
    </font>
    <font>
      <sz val="11"/>
      <color rgb="FFFF0000"/>
      <name val="Calibri"/>
      <family val="2"/>
      <scheme val="minor"/>
    </font>
    <font>
      <sz val="26"/>
      <name val="Calibri"/>
      <family val="2"/>
      <scheme val="minor"/>
    </font>
    <font>
      <b/>
      <sz val="11"/>
      <name val="Calibri"/>
      <family val="2"/>
      <scheme val="minor"/>
    </font>
    <font>
      <sz val="11"/>
      <name val="Times New Roman"/>
      <family val="1"/>
    </font>
    <font>
      <sz val="10"/>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D9E1F2"/>
        <bgColor indexed="64"/>
      </patternFill>
    </fill>
  </fills>
  <borders count="5">
    <border>
      <left/>
      <right/>
      <top/>
      <bottom/>
      <diagonal/>
    </border>
    <border>
      <left/>
      <right/>
      <top/>
      <bottom style="hair">
        <color auto="1"/>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5">
    <xf numFmtId="0" fontId="0" fillId="0" borderId="0"/>
    <xf numFmtId="168" fontId="1" fillId="0" borderId="0" applyFont="0" applyFill="0" applyBorder="0" applyAlignment="0" applyProtection="0"/>
    <xf numFmtId="9" fontId="1" fillId="0" borderId="0" applyFont="0" applyFill="0" applyBorder="0" applyAlignment="0" applyProtection="0"/>
    <xf numFmtId="37" fontId="14" fillId="0" borderId="0"/>
    <xf numFmtId="0" fontId="15" fillId="0" borderId="0"/>
  </cellStyleXfs>
  <cellXfs count="171">
    <xf numFmtId="0" fontId="0" fillId="0" borderId="0" xfId="0"/>
    <xf numFmtId="0" fontId="3" fillId="0" borderId="0" xfId="0" applyFont="1"/>
    <xf numFmtId="0" fontId="5" fillId="0" borderId="0" xfId="0" applyFont="1"/>
    <xf numFmtId="164" fontId="4" fillId="0" borderId="0" xfId="2" applyNumberFormat="1" applyFont="1" applyFill="1"/>
    <xf numFmtId="165" fontId="3" fillId="0" borderId="0" xfId="0" applyNumberFormat="1" applyFont="1"/>
    <xf numFmtId="167" fontId="3" fillId="0" borderId="0" xfId="0" applyNumberFormat="1" applyFont="1"/>
    <xf numFmtId="0" fontId="3" fillId="0" borderId="1" xfId="0" applyFont="1" applyBorder="1"/>
    <xf numFmtId="165" fontId="3" fillId="0" borderId="1" xfId="0" applyNumberFormat="1" applyFont="1" applyBorder="1"/>
    <xf numFmtId="0" fontId="4" fillId="0" borderId="0" xfId="0" applyFont="1"/>
    <xf numFmtId="4" fontId="3" fillId="0" borderId="0" xfId="0" applyNumberFormat="1" applyFont="1"/>
    <xf numFmtId="164" fontId="3" fillId="0" borderId="0" xfId="0" applyNumberFormat="1" applyFont="1"/>
    <xf numFmtId="164" fontId="3" fillId="0" borderId="0" xfId="0" applyNumberFormat="1" applyFont="1" applyAlignment="1">
      <alignment horizontal="right"/>
    </xf>
    <xf numFmtId="165" fontId="3" fillId="0" borderId="0" xfId="0" applyNumberFormat="1" applyFont="1" applyAlignment="1">
      <alignment horizontal="right"/>
    </xf>
    <xf numFmtId="4" fontId="3" fillId="0" borderId="0" xfId="0" applyNumberFormat="1" applyFont="1" applyAlignment="1">
      <alignment horizontal="right"/>
    </xf>
    <xf numFmtId="0" fontId="3" fillId="0" borderId="2" xfId="0" applyFont="1" applyBorder="1"/>
    <xf numFmtId="0" fontId="3" fillId="0" borderId="0" xfId="0" applyFont="1" applyAlignment="1">
      <alignment horizontal="right"/>
    </xf>
    <xf numFmtId="0" fontId="3" fillId="0" borderId="0" xfId="0" applyFont="1" applyAlignment="1">
      <alignment horizontal="left"/>
    </xf>
    <xf numFmtId="169" fontId="3" fillId="0" borderId="0" xfId="1" applyNumberFormat="1" applyFont="1" applyFill="1"/>
    <xf numFmtId="165" fontId="3" fillId="0" borderId="1" xfId="0" applyNumberFormat="1" applyFont="1" applyBorder="1" applyAlignment="1">
      <alignment horizontal="right"/>
    </xf>
    <xf numFmtId="10" fontId="3" fillId="0" borderId="0" xfId="2" applyNumberFormat="1" applyFont="1" applyFill="1" applyAlignment="1">
      <alignment horizontal="right"/>
    </xf>
    <xf numFmtId="0" fontId="4" fillId="0" borderId="2" xfId="0" applyFont="1" applyBorder="1"/>
    <xf numFmtId="165" fontId="3" fillId="0" borderId="2" xfId="0" applyNumberFormat="1" applyFont="1" applyBorder="1" applyAlignment="1">
      <alignment horizontal="right"/>
    </xf>
    <xf numFmtId="166" fontId="3" fillId="0" borderId="0" xfId="0" applyNumberFormat="1" applyFont="1" applyAlignment="1">
      <alignment horizontal="right"/>
    </xf>
    <xf numFmtId="166" fontId="3" fillId="0" borderId="1" xfId="0" applyNumberFormat="1" applyFont="1" applyBorder="1" applyAlignment="1">
      <alignment horizontal="right"/>
    </xf>
    <xf numFmtId="166" fontId="3" fillId="0" borderId="0" xfId="0" applyNumberFormat="1" applyFont="1"/>
    <xf numFmtId="164" fontId="3" fillId="0" borderId="1" xfId="0" applyNumberFormat="1" applyFont="1" applyBorder="1" applyAlignment="1">
      <alignment horizontal="right"/>
    </xf>
    <xf numFmtId="0" fontId="6" fillId="2" borderId="0" xfId="0" applyFont="1" applyFill="1"/>
    <xf numFmtId="0" fontId="6" fillId="2" borderId="0" xfId="0" applyFont="1" applyFill="1" applyAlignment="1">
      <alignment horizontal="right"/>
    </xf>
    <xf numFmtId="0" fontId="2" fillId="0" borderId="0" xfId="0" applyFont="1"/>
    <xf numFmtId="165" fontId="7" fillId="0" borderId="0" xfId="0" applyNumberFormat="1" applyFont="1" applyAlignment="1">
      <alignment horizontal="right"/>
    </xf>
    <xf numFmtId="165" fontId="7" fillId="0" borderId="0" xfId="0" applyNumberFormat="1" applyFont="1"/>
    <xf numFmtId="169" fontId="7" fillId="0" borderId="0" xfId="1" applyNumberFormat="1" applyFont="1" applyFill="1" applyAlignment="1">
      <alignment horizontal="right"/>
    </xf>
    <xf numFmtId="166" fontId="7" fillId="0" borderId="0" xfId="0" applyNumberFormat="1" applyFont="1" applyAlignment="1">
      <alignment horizontal="right"/>
    </xf>
    <xf numFmtId="165" fontId="5" fillId="0" borderId="0" xfId="0" applyNumberFormat="1" applyFont="1"/>
    <xf numFmtId="164" fontId="5" fillId="0" borderId="0" xfId="2" applyNumberFormat="1" applyFont="1" applyFill="1"/>
    <xf numFmtId="165" fontId="2" fillId="0" borderId="0" xfId="0" applyNumberFormat="1" applyFont="1" applyAlignment="1">
      <alignment horizontal="right"/>
    </xf>
    <xf numFmtId="166" fontId="4" fillId="0" borderId="0" xfId="0" applyNumberFormat="1" applyFont="1" applyAlignment="1">
      <alignment horizontal="right"/>
    </xf>
    <xf numFmtId="166" fontId="4" fillId="0" borderId="0" xfId="0" applyNumberFormat="1" applyFont="1"/>
    <xf numFmtId="165" fontId="4" fillId="0" borderId="0" xfId="0" applyNumberFormat="1" applyFont="1"/>
    <xf numFmtId="166" fontId="4" fillId="0" borderId="2" xfId="0" applyNumberFormat="1" applyFont="1" applyBorder="1"/>
    <xf numFmtId="164" fontId="3" fillId="0" borderId="0" xfId="2" applyNumberFormat="1" applyFont="1" applyFill="1"/>
    <xf numFmtId="165" fontId="3" fillId="0" borderId="1" xfId="0" applyNumberFormat="1" applyFont="1" applyBorder="1" applyAlignment="1">
      <alignment horizontal="left"/>
    </xf>
    <xf numFmtId="3" fontId="3" fillId="0" borderId="2" xfId="0" applyNumberFormat="1" applyFont="1" applyBorder="1" applyAlignment="1">
      <alignment horizontal="right"/>
    </xf>
    <xf numFmtId="3" fontId="3" fillId="0" borderId="2" xfId="0" applyNumberFormat="1" applyFont="1" applyBorder="1"/>
    <xf numFmtId="3" fontId="3" fillId="0" borderId="0" xfId="0" applyNumberFormat="1" applyFont="1" applyAlignment="1">
      <alignment horizontal="right"/>
    </xf>
    <xf numFmtId="3" fontId="3" fillId="0" borderId="0" xfId="0" applyNumberFormat="1" applyFont="1"/>
    <xf numFmtId="0" fontId="5" fillId="0" borderId="0" xfId="0" applyFont="1" applyAlignment="1">
      <alignment wrapText="1"/>
    </xf>
    <xf numFmtId="2" fontId="3" fillId="0" borderId="0" xfId="0" applyNumberFormat="1" applyFont="1" applyAlignment="1">
      <alignment horizontal="right"/>
    </xf>
    <xf numFmtId="2" fontId="5" fillId="0" borderId="0" xfId="0" applyNumberFormat="1" applyFont="1"/>
    <xf numFmtId="2" fontId="3" fillId="0" borderId="0" xfId="0" applyNumberFormat="1" applyFont="1"/>
    <xf numFmtId="2" fontId="2" fillId="0" borderId="0" xfId="0" applyNumberFormat="1" applyFont="1"/>
    <xf numFmtId="165" fontId="2" fillId="0" borderId="0" xfId="0" applyNumberFormat="1" applyFont="1"/>
    <xf numFmtId="2" fontId="2" fillId="0" borderId="0" xfId="0" applyNumberFormat="1" applyFont="1" applyAlignment="1">
      <alignment horizontal="right"/>
    </xf>
    <xf numFmtId="166" fontId="2" fillId="0" borderId="0" xfId="0" applyNumberFormat="1" applyFont="1" applyAlignment="1">
      <alignment horizontal="right"/>
    </xf>
    <xf numFmtId="0" fontId="7" fillId="0" borderId="0" xfId="0" applyFont="1"/>
    <xf numFmtId="0" fontId="10" fillId="2" borderId="0" xfId="0" applyFont="1" applyFill="1"/>
    <xf numFmtId="0" fontId="10" fillId="2" borderId="0" xfId="0" applyFont="1" applyFill="1" applyAlignment="1">
      <alignment horizontal="right"/>
    </xf>
    <xf numFmtId="0" fontId="7" fillId="0" borderId="0" xfId="0" applyFont="1" applyAlignment="1">
      <alignment horizontal="right"/>
    </xf>
    <xf numFmtId="165" fontId="5" fillId="0" borderId="0" xfId="2" applyNumberFormat="1" applyFont="1" applyFill="1"/>
    <xf numFmtId="0" fontId="11" fillId="0" borderId="0" xfId="0" applyFont="1"/>
    <xf numFmtId="0" fontId="5" fillId="0" borderId="1" xfId="0" applyFont="1" applyBorder="1"/>
    <xf numFmtId="0" fontId="3" fillId="0" borderId="0" xfId="0" applyFont="1" applyAlignment="1">
      <alignment horizontal="center"/>
    </xf>
    <xf numFmtId="165" fontId="5" fillId="0" borderId="1" xfId="0" applyNumberFormat="1" applyFont="1" applyBorder="1"/>
    <xf numFmtId="0" fontId="6" fillId="0" borderId="0" xfId="0" applyFont="1" applyAlignment="1">
      <alignment horizontal="right"/>
    </xf>
    <xf numFmtId="0" fontId="6" fillId="0" borderId="0" xfId="0" applyFont="1"/>
    <xf numFmtId="3" fontId="5" fillId="0" borderId="0" xfId="0" applyNumberFormat="1" applyFont="1"/>
    <xf numFmtId="3" fontId="3" fillId="0" borderId="0" xfId="1" applyNumberFormat="1" applyFont="1" applyFill="1"/>
    <xf numFmtId="3" fontId="5" fillId="0" borderId="0" xfId="2" applyNumberFormat="1" applyFont="1" applyFill="1"/>
    <xf numFmtId="165" fontId="6" fillId="2" borderId="0" xfId="0" applyNumberFormat="1" applyFont="1" applyFill="1" applyAlignment="1">
      <alignment horizontal="right"/>
    </xf>
    <xf numFmtId="165" fontId="4" fillId="0" borderId="0" xfId="0" applyNumberFormat="1" applyFont="1" applyAlignment="1">
      <alignment horizontal="right"/>
    </xf>
    <xf numFmtId="165" fontId="4" fillId="0" borderId="2" xfId="0" applyNumberFormat="1" applyFont="1" applyBorder="1"/>
    <xf numFmtId="0" fontId="12" fillId="0" borderId="0" xfId="0" applyFont="1" applyAlignment="1">
      <alignment wrapText="1"/>
    </xf>
    <xf numFmtId="0" fontId="6" fillId="2" borderId="0" xfId="0" applyFont="1" applyFill="1" applyAlignment="1">
      <alignment wrapText="1"/>
    </xf>
    <xf numFmtId="0" fontId="9" fillId="0" borderId="0" xfId="0" applyFont="1"/>
    <xf numFmtId="0" fontId="4" fillId="2" borderId="0" xfId="0" applyFont="1" applyFill="1"/>
    <xf numFmtId="0" fontId="5" fillId="2" borderId="0" xfId="0" applyFont="1" applyFill="1"/>
    <xf numFmtId="165" fontId="3" fillId="2" borderId="0" xfId="0" applyNumberFormat="1" applyFont="1" applyFill="1"/>
    <xf numFmtId="165" fontId="5" fillId="2" borderId="0" xfId="0" applyNumberFormat="1" applyFont="1" applyFill="1"/>
    <xf numFmtId="165" fontId="7" fillId="2" borderId="0" xfId="0" applyNumberFormat="1" applyFont="1" applyFill="1"/>
    <xf numFmtId="0" fontId="4" fillId="3" borderId="0" xfId="0" applyFont="1" applyFill="1"/>
    <xf numFmtId="0" fontId="5" fillId="3" borderId="0" xfId="0" applyFont="1" applyFill="1"/>
    <xf numFmtId="165" fontId="3" fillId="3" borderId="0" xfId="0" applyNumberFormat="1" applyFont="1" applyFill="1"/>
    <xf numFmtId="165" fontId="5" fillId="3" borderId="0" xfId="0" applyNumberFormat="1" applyFont="1" applyFill="1"/>
    <xf numFmtId="165" fontId="7" fillId="3" borderId="0" xfId="0" applyNumberFormat="1" applyFont="1" applyFill="1"/>
    <xf numFmtId="0" fontId="3" fillId="0" borderId="0" xfId="0" applyFont="1" applyAlignment="1">
      <alignment wrapText="1"/>
    </xf>
    <xf numFmtId="0" fontId="4" fillId="0" borderId="4" xfId="0" applyFont="1" applyBorder="1"/>
    <xf numFmtId="0" fontId="5" fillId="0" borderId="4" xfId="0" applyFont="1" applyBorder="1"/>
    <xf numFmtId="165" fontId="3" fillId="0" borderId="4" xfId="0" applyNumberFormat="1" applyFont="1" applyBorder="1"/>
    <xf numFmtId="165" fontId="13" fillId="0" borderId="0" xfId="0" applyNumberFormat="1" applyFont="1"/>
    <xf numFmtId="165" fontId="9" fillId="0" borderId="0" xfId="0" applyNumberFormat="1" applyFont="1" applyAlignment="1">
      <alignment horizontal="right"/>
    </xf>
    <xf numFmtId="165" fontId="9" fillId="0" borderId="0" xfId="0" applyNumberFormat="1" applyFont="1"/>
    <xf numFmtId="0" fontId="13" fillId="0" borderId="0" xfId="0" applyFont="1"/>
    <xf numFmtId="166" fontId="9" fillId="0" borderId="0" xfId="0" applyNumberFormat="1" applyFont="1" applyAlignment="1">
      <alignment horizontal="right"/>
    </xf>
    <xf numFmtId="164" fontId="13" fillId="0" borderId="0" xfId="2" applyNumberFormat="1" applyFont="1" applyFill="1"/>
    <xf numFmtId="165" fontId="13" fillId="0" borderId="0" xfId="2" applyNumberFormat="1" applyFont="1" applyFill="1"/>
    <xf numFmtId="3" fontId="4" fillId="0" borderId="0" xfId="0" applyNumberFormat="1" applyFont="1"/>
    <xf numFmtId="3" fontId="13" fillId="0" borderId="0" xfId="0" applyNumberFormat="1" applyFont="1"/>
    <xf numFmtId="3" fontId="13" fillId="0" borderId="0" xfId="2" applyNumberFormat="1" applyFont="1" applyFill="1"/>
    <xf numFmtId="170" fontId="7" fillId="0" borderId="0" xfId="0" applyNumberFormat="1" applyFont="1"/>
    <xf numFmtId="0" fontId="6" fillId="3" borderId="0" xfId="0" applyFont="1" applyFill="1" applyAlignment="1">
      <alignment horizontal="center"/>
    </xf>
    <xf numFmtId="0" fontId="6" fillId="2" borderId="0" xfId="0" applyFont="1" applyFill="1" applyAlignment="1">
      <alignment horizontal="center"/>
    </xf>
    <xf numFmtId="0" fontId="3" fillId="0" borderId="0" xfId="0" applyFont="1" applyAlignment="1">
      <alignment vertical="top" wrapText="1"/>
    </xf>
    <xf numFmtId="3" fontId="7" fillId="0" borderId="0" xfId="0" applyNumberFormat="1" applyFont="1"/>
    <xf numFmtId="3" fontId="3" fillId="0" borderId="1" xfId="0" applyNumberFormat="1" applyFont="1" applyBorder="1"/>
    <xf numFmtId="3" fontId="7" fillId="2" borderId="0" xfId="0" applyNumberFormat="1" applyFont="1" applyFill="1"/>
    <xf numFmtId="3" fontId="3" fillId="2" borderId="0" xfId="0" applyNumberFormat="1" applyFont="1" applyFill="1"/>
    <xf numFmtId="3" fontId="7" fillId="3" borderId="0" xfId="0" applyNumberFormat="1" applyFont="1" applyFill="1"/>
    <xf numFmtId="3" fontId="3" fillId="3" borderId="0" xfId="0" applyNumberFormat="1" applyFont="1" applyFill="1"/>
    <xf numFmtId="3" fontId="7" fillId="0" borderId="0" xfId="0" applyNumberFormat="1" applyFont="1" applyAlignment="1">
      <alignment horizontal="right"/>
    </xf>
    <xf numFmtId="3" fontId="7" fillId="0" borderId="0" xfId="1" applyNumberFormat="1" applyFont="1" applyFill="1" applyAlignment="1">
      <alignment horizontal="right"/>
    </xf>
    <xf numFmtId="3" fontId="10" fillId="2" borderId="0" xfId="0" applyNumberFormat="1" applyFont="1" applyFill="1"/>
    <xf numFmtId="3" fontId="10" fillId="2" borderId="0" xfId="0" applyNumberFormat="1" applyFont="1" applyFill="1" applyAlignment="1">
      <alignment horizontal="right"/>
    </xf>
    <xf numFmtId="3" fontId="3" fillId="0" borderId="1" xfId="0" applyNumberFormat="1" applyFont="1" applyBorder="1" applyAlignment="1">
      <alignment horizontal="right"/>
    </xf>
    <xf numFmtId="4" fontId="7" fillId="0" borderId="0" xfId="0" applyNumberFormat="1" applyFont="1"/>
    <xf numFmtId="4" fontId="5" fillId="0" borderId="0" xfId="0" applyNumberFormat="1" applyFont="1"/>
    <xf numFmtId="164" fontId="7" fillId="0" borderId="0" xfId="2" applyNumberFormat="1" applyFont="1" applyFill="1"/>
    <xf numFmtId="3" fontId="4" fillId="0" borderId="0" xfId="0" applyNumberFormat="1" applyFont="1" applyAlignment="1">
      <alignment horizontal="right"/>
    </xf>
    <xf numFmtId="3" fontId="4" fillId="0" borderId="2" xfId="0" applyNumberFormat="1" applyFont="1" applyBorder="1"/>
    <xf numFmtId="0" fontId="3" fillId="0" borderId="0" xfId="0" applyFont="1" applyAlignment="1">
      <alignment horizontal="center" wrapText="1"/>
    </xf>
    <xf numFmtId="9" fontId="7" fillId="0" borderId="0" xfId="2" applyFont="1" applyFill="1"/>
    <xf numFmtId="0" fontId="6" fillId="4" borderId="0" xfId="0" applyFont="1" applyFill="1" applyAlignment="1">
      <alignment horizontal="center"/>
    </xf>
    <xf numFmtId="0" fontId="5" fillId="0" borderId="0" xfId="0" applyFont="1" applyAlignment="1">
      <alignment horizontal="right"/>
    </xf>
    <xf numFmtId="164" fontId="11" fillId="0" borderId="0" xfId="2" applyNumberFormat="1" applyFont="1" applyFill="1"/>
    <xf numFmtId="165" fontId="3" fillId="5" borderId="0" xfId="0" applyNumberFormat="1" applyFont="1" applyFill="1"/>
    <xf numFmtId="0" fontId="4" fillId="5" borderId="0" xfId="0" applyFont="1" applyFill="1"/>
    <xf numFmtId="0" fontId="5" fillId="5" borderId="0" xfId="0" applyFont="1" applyFill="1"/>
    <xf numFmtId="165" fontId="5" fillId="5" borderId="0" xfId="0" applyNumberFormat="1" applyFont="1" applyFill="1"/>
    <xf numFmtId="165" fontId="7" fillId="5" borderId="0" xfId="0" applyNumberFormat="1" applyFont="1" applyFill="1"/>
    <xf numFmtId="3" fontId="7" fillId="5" borderId="0" xfId="0" applyNumberFormat="1" applyFont="1" applyFill="1"/>
    <xf numFmtId="3" fontId="3" fillId="5" borderId="0" xfId="0" applyNumberFormat="1" applyFont="1" applyFill="1"/>
    <xf numFmtId="3" fontId="6" fillId="2" borderId="0" xfId="0" applyNumberFormat="1" applyFont="1" applyFill="1" applyAlignment="1">
      <alignment horizontal="right"/>
    </xf>
    <xf numFmtId="3" fontId="5" fillId="5" borderId="0" xfId="0" applyNumberFormat="1" applyFont="1" applyFill="1"/>
    <xf numFmtId="3" fontId="5" fillId="0" borderId="0" xfId="1" applyNumberFormat="1" applyFont="1"/>
    <xf numFmtId="3" fontId="6" fillId="2" borderId="0" xfId="1" applyNumberFormat="1" applyFont="1" applyFill="1" applyAlignment="1">
      <alignment horizontal="right"/>
    </xf>
    <xf numFmtId="1" fontId="3" fillId="0" borderId="0" xfId="0" applyNumberFormat="1" applyFont="1" applyAlignment="1">
      <alignment horizontal="right"/>
    </xf>
    <xf numFmtId="1" fontId="4" fillId="0" borderId="0" xfId="0" applyNumberFormat="1" applyFont="1" applyAlignment="1">
      <alignment horizontal="right"/>
    </xf>
    <xf numFmtId="1" fontId="3" fillId="0" borderId="1" xfId="0" applyNumberFormat="1" applyFont="1" applyBorder="1" applyAlignment="1">
      <alignment horizontal="right"/>
    </xf>
    <xf numFmtId="1" fontId="4" fillId="0" borderId="0" xfId="0" applyNumberFormat="1" applyFont="1"/>
    <xf numFmtId="1" fontId="7" fillId="0" borderId="0" xfId="0" applyNumberFormat="1" applyFont="1" applyAlignment="1">
      <alignment horizontal="right"/>
    </xf>
    <xf numFmtId="1" fontId="3" fillId="0" borderId="0" xfId="0" applyNumberFormat="1" applyFont="1"/>
    <xf numFmtId="1" fontId="4" fillId="0" borderId="2" xfId="0" applyNumberFormat="1" applyFont="1" applyBorder="1"/>
    <xf numFmtId="3" fontId="3" fillId="0" borderId="0" xfId="1" applyNumberFormat="1" applyFont="1" applyFill="1" applyAlignment="1">
      <alignment horizontal="right"/>
    </xf>
    <xf numFmtId="3" fontId="3" fillId="0" borderId="1" xfId="1" applyNumberFormat="1" applyFont="1" applyFill="1" applyBorder="1" applyAlignment="1">
      <alignment horizontal="right"/>
    </xf>
    <xf numFmtId="3" fontId="7" fillId="0" borderId="0" xfId="1" applyNumberFormat="1" applyFont="1" applyFill="1"/>
    <xf numFmtId="3" fontId="3" fillId="0" borderId="2" xfId="1" applyNumberFormat="1" applyFont="1" applyFill="1" applyBorder="1" applyAlignment="1">
      <alignment horizontal="right"/>
    </xf>
    <xf numFmtId="3" fontId="10" fillId="0" borderId="0" xfId="0" applyNumberFormat="1" applyFont="1"/>
    <xf numFmtId="0" fontId="10" fillId="0" borderId="0" xfId="0" applyFont="1"/>
    <xf numFmtId="3" fontId="10" fillId="0" borderId="0" xfId="1" applyNumberFormat="1" applyFont="1" applyFill="1"/>
    <xf numFmtId="3" fontId="10" fillId="0" borderId="0" xfId="0" applyNumberFormat="1" applyFont="1" applyAlignment="1">
      <alignment horizontal="right"/>
    </xf>
    <xf numFmtId="0" fontId="10" fillId="0" borderId="0" xfId="0" applyFont="1" applyAlignment="1">
      <alignment horizontal="right"/>
    </xf>
    <xf numFmtId="3" fontId="10" fillId="0" borderId="0" xfId="1" applyNumberFormat="1" applyFont="1" applyFill="1" applyAlignment="1">
      <alignment horizontal="right"/>
    </xf>
    <xf numFmtId="3" fontId="3" fillId="0" borderId="4" xfId="0" applyNumberFormat="1" applyFont="1" applyBorder="1"/>
    <xf numFmtId="3" fontId="3" fillId="0" borderId="0" xfId="1" applyNumberFormat="1" applyFont="1" applyFill="1" applyBorder="1" applyAlignment="1">
      <alignment horizontal="right"/>
    </xf>
    <xf numFmtId="0" fontId="6" fillId="0" borderId="0" xfId="0" applyFont="1" applyAlignment="1">
      <alignment horizontal="center"/>
    </xf>
    <xf numFmtId="3" fontId="5" fillId="0" borderId="0" xfId="1" applyNumberFormat="1" applyFont="1" applyFill="1"/>
    <xf numFmtId="3" fontId="6" fillId="0" borderId="0" xfId="1" applyNumberFormat="1" applyFont="1" applyFill="1" applyAlignment="1">
      <alignment horizontal="right"/>
    </xf>
    <xf numFmtId="3" fontId="6" fillId="0" borderId="0" xfId="0" applyNumberFormat="1" applyFont="1" applyAlignment="1">
      <alignment horizontal="right"/>
    </xf>
    <xf numFmtId="164" fontId="3" fillId="0" borderId="0" xfId="2" applyNumberFormat="1" applyFont="1"/>
    <xf numFmtId="3" fontId="3" fillId="2" borderId="0" xfId="0" applyNumberFormat="1" applyFont="1" applyFill="1" applyAlignment="1">
      <alignment horizontal="right"/>
    </xf>
    <xf numFmtId="164" fontId="3" fillId="0" borderId="0" xfId="2" applyNumberFormat="1" applyFont="1" applyAlignment="1">
      <alignment horizontal="center"/>
    </xf>
    <xf numFmtId="9" fontId="3" fillId="0" borderId="0" xfId="2" applyFont="1"/>
    <xf numFmtId="164" fontId="5" fillId="0" borderId="0" xfId="0" applyNumberFormat="1" applyFont="1"/>
    <xf numFmtId="0" fontId="3" fillId="0" borderId="3" xfId="0" applyFont="1" applyBorder="1" applyAlignment="1">
      <alignment horizontal="left" wrapText="1"/>
    </xf>
    <xf numFmtId="0" fontId="3" fillId="0" borderId="3" xfId="0" applyFont="1" applyBorder="1" applyAlignment="1">
      <alignment wrapText="1"/>
    </xf>
    <xf numFmtId="0" fontId="6" fillId="3" borderId="0" xfId="0" applyFont="1" applyFill="1" applyAlignment="1">
      <alignment horizontal="center"/>
    </xf>
    <xf numFmtId="0" fontId="6" fillId="2" borderId="0" xfId="0" applyFont="1" applyFill="1" applyAlignment="1">
      <alignment horizontal="center"/>
    </xf>
    <xf numFmtId="3" fontId="3" fillId="0" borderId="0" xfId="0" applyNumberFormat="1" applyFont="1" applyAlignment="1">
      <alignment wrapText="1"/>
    </xf>
    <xf numFmtId="0" fontId="0" fillId="0" borderId="0" xfId="0" applyAlignment="1">
      <alignment wrapText="1"/>
    </xf>
    <xf numFmtId="0" fontId="6" fillId="4" borderId="0" xfId="0" applyFont="1" applyFill="1" applyAlignment="1">
      <alignment horizontal="center"/>
    </xf>
    <xf numFmtId="164" fontId="3" fillId="0" borderId="0" xfId="2" applyNumberFormat="1" applyFont="1" applyFill="1" applyAlignment="1">
      <alignment wrapText="1"/>
    </xf>
    <xf numFmtId="0" fontId="0" fillId="0" borderId="3" xfId="0" applyBorder="1" applyAlignment="1">
      <alignment wrapText="1"/>
    </xf>
  </cellXfs>
  <cellStyles count="5">
    <cellStyle name="Komma" xfId="1" builtinId="3"/>
    <cellStyle name="Normal" xfId="0" builtinId="0"/>
    <cellStyle name="Normal 14" xfId="3" xr:uid="{2B64BA0E-15CD-4F46-8DCE-639D17B7B36A}"/>
    <cellStyle name="Normal 40" xfId="4" xr:uid="{3B921577-2C53-4AE6-B2EE-571B8C819FA7}"/>
    <cellStyle name="Procent" xfId="2" builtinId="5"/>
  </cellStyles>
  <dxfs count="0"/>
  <tableStyles count="1" defaultTableStyle="TableStyleMedium2" defaultPivotStyle="PivotStyleLight16">
    <tableStyle name="Invisible" pivot="0" table="0" count="0" xr9:uid="{9484C811-34A5-4A68-ABE6-CF7EA314F806}"/>
  </tableStyles>
  <colors>
    <mruColors>
      <color rgb="FFFFFFCC"/>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54D5-78A6-4E6E-8C43-EDAA656CEE09}">
  <sheetPr>
    <pageSetUpPr fitToPage="1"/>
  </sheetPr>
  <dimension ref="B1:CB76"/>
  <sheetViews>
    <sheetView showGridLines="0" zoomScaleNormal="100" workbookViewId="0">
      <pane xSplit="3" ySplit="3" topLeftCell="X4" activePane="bottomRight" state="frozen"/>
      <selection pane="topRight" activeCell="D1" sqref="D1"/>
      <selection pane="bottomLeft" activeCell="A4" sqref="A4"/>
      <selection pane="bottomRight" activeCell="BW76" sqref="BW76:BZ76"/>
    </sheetView>
  </sheetViews>
  <sheetFormatPr defaultColWidth="9.140625" defaultRowHeight="15" zeroHeight="1" outlineLevelCol="2" x14ac:dyDescent="0.25"/>
  <cols>
    <col min="1" max="1" width="1.85546875" style="2" customWidth="1"/>
    <col min="2" max="2" width="43.28515625" style="1" customWidth="1"/>
    <col min="3" max="3" width="0.85546875" style="2" customWidth="1"/>
    <col min="4" max="4" width="9.85546875" style="1" hidden="1" customWidth="1" outlineLevel="2"/>
    <col min="5" max="7" width="9.140625" style="2" hidden="1" customWidth="1" outlineLevel="2"/>
    <col min="8" max="8" width="9.140625" style="2" hidden="1" customWidth="1" outlineLevel="1" collapsed="1"/>
    <col min="9" max="11" width="9.140625" style="2" hidden="1" customWidth="1" outlineLevel="2"/>
    <col min="12" max="12" width="9.140625" style="2" hidden="1" customWidth="1" outlineLevel="1" collapsed="1"/>
    <col min="13" max="15" width="9.140625" style="2" hidden="1" customWidth="1" outlineLevel="2"/>
    <col min="16" max="16" width="9.140625" style="2" hidden="1" customWidth="1" outlineLevel="1" collapsed="1"/>
    <col min="17" max="19" width="9.140625" style="2" hidden="1" customWidth="1" outlineLevel="2"/>
    <col min="20" max="20" width="9.140625" style="2" hidden="1" customWidth="1" outlineLevel="1" collapsed="1"/>
    <col min="21" max="23" width="9.140625" style="2" hidden="1" customWidth="1" outlineLevel="2"/>
    <col min="24" max="24" width="9.140625" style="2" customWidth="1" collapsed="1"/>
    <col min="25" max="25" width="4" style="2" customWidth="1"/>
    <col min="26" max="28" width="9.140625" style="2" hidden="1" customWidth="1" outlineLevel="2"/>
    <col min="29" max="29" width="9.140625" style="2" hidden="1" customWidth="1" outlineLevel="1" collapsed="1"/>
    <col min="30" max="32" width="9.140625" style="2" hidden="1" customWidth="1" outlineLevel="2"/>
    <col min="33" max="33" width="9.140625" style="2" hidden="1" customWidth="1" outlineLevel="1" collapsed="1"/>
    <col min="34" max="36" width="9.140625" style="2" hidden="1" customWidth="1" outlineLevel="2"/>
    <col min="37" max="37" width="9.140625" style="2" hidden="1" customWidth="1" outlineLevel="1" collapsed="1"/>
    <col min="38" max="40" width="9.140625" style="2" hidden="1" customWidth="1" outlineLevel="2"/>
    <col min="41" max="41" width="9.140625" style="2" hidden="1" customWidth="1" outlineLevel="1" collapsed="1"/>
    <col min="42" max="44" width="9.140625" style="2" hidden="1" customWidth="1" outlineLevel="2"/>
    <col min="45" max="45" width="9.140625" style="2" customWidth="1" collapsed="1"/>
    <col min="46" max="46" width="4" style="2" customWidth="1"/>
    <col min="47" max="49" width="9.140625" style="2" hidden="1" customWidth="1" outlineLevel="2"/>
    <col min="50" max="50" width="9.140625" style="2" hidden="1" customWidth="1" outlineLevel="1" collapsed="1"/>
    <col min="51" max="53" width="9.140625" style="2" hidden="1" customWidth="1" outlineLevel="2"/>
    <col min="54" max="54" width="9.140625" style="2" hidden="1" customWidth="1" outlineLevel="1" collapsed="1"/>
    <col min="55" max="57" width="9.140625" style="2" hidden="1" customWidth="1" outlineLevel="2"/>
    <col min="58" max="58" width="9.140625" style="2" hidden="1" customWidth="1" outlineLevel="1" collapsed="1"/>
    <col min="59" max="61" width="9.140625" style="59" hidden="1" customWidth="1" outlineLevel="2"/>
    <col min="62" max="62" width="9.140625" style="59" hidden="1" customWidth="1" outlineLevel="1" collapsed="1"/>
    <col min="63" max="65" width="9.140625" style="2" hidden="1" customWidth="1" outlineLevel="2"/>
    <col min="66" max="66" width="9.140625" style="2" customWidth="1" collapsed="1"/>
    <col min="67" max="67" width="9.140625" style="2" customWidth="1"/>
    <col min="68" max="70" width="9.140625" style="2" customWidth="1" outlineLevel="2"/>
    <col min="71" max="71" width="9.140625" style="59" customWidth="1" outlineLevel="2"/>
    <col min="72" max="73" width="9.140625" style="2"/>
    <col min="74" max="76" width="9.140625" style="2" outlineLevel="2"/>
    <col min="77" max="77" width="9.140625" style="59" outlineLevel="2"/>
    <col min="78" max="16384" width="9.140625" style="2"/>
  </cols>
  <sheetData>
    <row r="1" spans="2:80" ht="99.75" customHeight="1" x14ac:dyDescent="0.5">
      <c r="B1" s="71" t="s">
        <v>151</v>
      </c>
      <c r="D1" s="61" t="s">
        <v>114</v>
      </c>
      <c r="E1" s="61" t="s">
        <v>114</v>
      </c>
      <c r="F1" s="61" t="s">
        <v>108</v>
      </c>
      <c r="G1" s="61" t="s">
        <v>109</v>
      </c>
      <c r="H1" s="61" t="s">
        <v>115</v>
      </c>
      <c r="I1" s="61" t="s">
        <v>114</v>
      </c>
      <c r="J1" s="61" t="s">
        <v>108</v>
      </c>
      <c r="K1" s="61" t="s">
        <v>109</v>
      </c>
      <c r="L1" s="61" t="s">
        <v>115</v>
      </c>
      <c r="M1" s="61" t="s">
        <v>114</v>
      </c>
      <c r="N1" s="61" t="s">
        <v>108</v>
      </c>
      <c r="O1" s="61" t="s">
        <v>109</v>
      </c>
      <c r="P1" s="61" t="s">
        <v>115</v>
      </c>
      <c r="Q1" s="61" t="s">
        <v>114</v>
      </c>
      <c r="R1" s="61" t="s">
        <v>108</v>
      </c>
      <c r="S1" s="61" t="s">
        <v>109</v>
      </c>
      <c r="T1" s="61" t="s">
        <v>115</v>
      </c>
      <c r="U1" s="61" t="s">
        <v>114</v>
      </c>
      <c r="V1" s="61" t="s">
        <v>108</v>
      </c>
      <c r="W1" s="61" t="s">
        <v>109</v>
      </c>
      <c r="X1" s="61" t="s">
        <v>115</v>
      </c>
      <c r="Z1" s="61" t="s">
        <v>114</v>
      </c>
      <c r="AA1" s="61" t="s">
        <v>108</v>
      </c>
      <c r="AB1" s="61" t="s">
        <v>109</v>
      </c>
      <c r="AC1" s="61" t="s">
        <v>115</v>
      </c>
      <c r="AD1" s="61" t="s">
        <v>114</v>
      </c>
      <c r="AE1" s="61" t="s">
        <v>108</v>
      </c>
      <c r="AF1" s="61" t="s">
        <v>109</v>
      </c>
      <c r="AG1" s="61" t="s">
        <v>115</v>
      </c>
      <c r="AH1" s="61" t="s">
        <v>114</v>
      </c>
      <c r="AI1" s="61" t="s">
        <v>108</v>
      </c>
      <c r="AJ1" s="61" t="s">
        <v>109</v>
      </c>
      <c r="AK1" s="61" t="s">
        <v>115</v>
      </c>
      <c r="AL1" s="61" t="s">
        <v>114</v>
      </c>
      <c r="AM1" s="61" t="s">
        <v>108</v>
      </c>
      <c r="AN1" s="61" t="s">
        <v>109</v>
      </c>
      <c r="AO1" s="61" t="s">
        <v>115</v>
      </c>
      <c r="AP1" s="61" t="s">
        <v>114</v>
      </c>
      <c r="AQ1" s="61" t="s">
        <v>108</v>
      </c>
      <c r="AR1" s="61" t="s">
        <v>109</v>
      </c>
      <c r="AS1" s="61" t="s">
        <v>115</v>
      </c>
      <c r="AU1" s="61" t="s">
        <v>114</v>
      </c>
      <c r="AV1" s="61" t="s">
        <v>108</v>
      </c>
      <c r="AW1" s="61" t="s">
        <v>109</v>
      </c>
      <c r="AX1" s="61" t="s">
        <v>115</v>
      </c>
      <c r="AY1" s="61" t="s">
        <v>114</v>
      </c>
      <c r="AZ1" s="61" t="s">
        <v>108</v>
      </c>
      <c r="BA1" s="61" t="s">
        <v>109</v>
      </c>
      <c r="BB1" s="61" t="s">
        <v>115</v>
      </c>
      <c r="BC1" s="61" t="s">
        <v>114</v>
      </c>
      <c r="BD1" s="61" t="s">
        <v>108</v>
      </c>
      <c r="BE1" s="61" t="s">
        <v>109</v>
      </c>
      <c r="BF1" s="61" t="s">
        <v>115</v>
      </c>
      <c r="BG1" s="61" t="s">
        <v>114</v>
      </c>
      <c r="BH1" s="61" t="s">
        <v>108</v>
      </c>
      <c r="BI1" s="61" t="s">
        <v>109</v>
      </c>
      <c r="BJ1" s="61" t="s">
        <v>115</v>
      </c>
      <c r="BK1" s="61" t="s">
        <v>114</v>
      </c>
      <c r="BL1" s="61" t="s">
        <v>108</v>
      </c>
      <c r="BM1" s="61" t="s">
        <v>109</v>
      </c>
      <c r="BN1" s="61" t="s">
        <v>115</v>
      </c>
      <c r="BP1" s="61"/>
      <c r="BQ1" s="61"/>
      <c r="BR1" s="61"/>
      <c r="BS1" s="61"/>
      <c r="BT1" s="61"/>
      <c r="BV1" s="61"/>
      <c r="BW1" s="61"/>
      <c r="BX1" s="61"/>
      <c r="BY1" s="61"/>
      <c r="BZ1" s="61"/>
    </row>
    <row r="2" spans="2:80" s="26" customFormat="1" ht="31.5" x14ac:dyDescent="0.25">
      <c r="B2" s="72" t="s">
        <v>118</v>
      </c>
      <c r="D2" s="99" t="s">
        <v>5</v>
      </c>
      <c r="E2" s="164" t="s">
        <v>84</v>
      </c>
      <c r="F2" s="164"/>
      <c r="G2" s="164"/>
      <c r="H2" s="164"/>
      <c r="I2" s="165" t="str">
        <f>E2</f>
        <v>2021/22</v>
      </c>
      <c r="J2" s="165"/>
      <c r="K2" s="165"/>
      <c r="L2" s="165"/>
      <c r="M2" s="164" t="str">
        <f>I2</f>
        <v>2021/22</v>
      </c>
      <c r="N2" s="164"/>
      <c r="O2" s="164"/>
      <c r="P2" s="164"/>
      <c r="Q2" s="165" t="str">
        <f>M2</f>
        <v>2021/22</v>
      </c>
      <c r="R2" s="165"/>
      <c r="S2" s="165"/>
      <c r="T2" s="165"/>
      <c r="U2" s="164" t="str">
        <f>Q2</f>
        <v>2021/22</v>
      </c>
      <c r="V2" s="164"/>
      <c r="W2" s="164"/>
      <c r="X2" s="164"/>
      <c r="Y2" s="64"/>
      <c r="Z2" s="164" t="s">
        <v>92</v>
      </c>
      <c r="AA2" s="164"/>
      <c r="AB2" s="164"/>
      <c r="AC2" s="164"/>
      <c r="AD2" s="165" t="str">
        <f>Z2</f>
        <v>2022/23</v>
      </c>
      <c r="AE2" s="165"/>
      <c r="AF2" s="165"/>
      <c r="AG2" s="165"/>
      <c r="AH2" s="164" t="str">
        <f>AD2</f>
        <v>2022/23</v>
      </c>
      <c r="AI2" s="164"/>
      <c r="AJ2" s="164"/>
      <c r="AK2" s="164"/>
      <c r="AL2" s="165" t="str">
        <f>AH2</f>
        <v>2022/23</v>
      </c>
      <c r="AM2" s="165"/>
      <c r="AN2" s="165"/>
      <c r="AO2" s="165"/>
      <c r="AP2" s="164" t="str">
        <f>AL2</f>
        <v>2022/23</v>
      </c>
      <c r="AQ2" s="164"/>
      <c r="AR2" s="164"/>
      <c r="AS2" s="164"/>
      <c r="AT2" s="63"/>
      <c r="AU2" s="164" t="s">
        <v>101</v>
      </c>
      <c r="AV2" s="164"/>
      <c r="AW2" s="164"/>
      <c r="AX2" s="164"/>
      <c r="AY2" s="165" t="str">
        <f>AU2</f>
        <v>2023/24</v>
      </c>
      <c r="AZ2" s="165"/>
      <c r="BA2" s="165"/>
      <c r="BB2" s="165"/>
      <c r="BC2" s="164" t="str">
        <f>AY2</f>
        <v>2023/24</v>
      </c>
      <c r="BD2" s="164"/>
      <c r="BE2" s="164"/>
      <c r="BF2" s="164"/>
      <c r="BG2" s="165" t="str">
        <f>BC2</f>
        <v>2023/24</v>
      </c>
      <c r="BH2" s="165"/>
      <c r="BI2" s="165"/>
      <c r="BJ2" s="165"/>
      <c r="BK2" s="164" t="str">
        <f>BG2</f>
        <v>2023/24</v>
      </c>
      <c r="BL2" s="164"/>
      <c r="BM2" s="164"/>
      <c r="BN2" s="164"/>
      <c r="BO2" s="64"/>
      <c r="BP2" s="99" t="s">
        <v>155</v>
      </c>
      <c r="BQ2" s="100" t="str">
        <f>BP2</f>
        <v>2024/25</v>
      </c>
      <c r="BR2" s="99" t="str">
        <f>BQ2</f>
        <v>2024/25</v>
      </c>
      <c r="BS2" s="100" t="str">
        <f>BR2</f>
        <v>2024/25</v>
      </c>
      <c r="BT2" s="99" t="str">
        <f>BS2</f>
        <v>2024/25</v>
      </c>
      <c r="BU2" s="64"/>
      <c r="BV2" s="99" t="s">
        <v>181</v>
      </c>
      <c r="BW2" s="100" t="str">
        <f>BV2</f>
        <v>2025/26</v>
      </c>
      <c r="BX2" s="99" t="str">
        <f>BW2</f>
        <v>2025/26</v>
      </c>
      <c r="BY2" s="100" t="str">
        <f>BX2</f>
        <v>2025/26</v>
      </c>
      <c r="BZ2" s="99" t="str">
        <f>BY2</f>
        <v>2025/26</v>
      </c>
    </row>
    <row r="3" spans="2:80" s="26" customFormat="1" ht="15.75" x14ac:dyDescent="0.25">
      <c r="B3" s="26" t="s">
        <v>7</v>
      </c>
      <c r="D3" s="99" t="s">
        <v>1</v>
      </c>
      <c r="E3" s="164" t="s">
        <v>1</v>
      </c>
      <c r="F3" s="164"/>
      <c r="G3" s="164"/>
      <c r="H3" s="164"/>
      <c r="I3" s="165" t="s">
        <v>2</v>
      </c>
      <c r="J3" s="165"/>
      <c r="K3" s="165"/>
      <c r="L3" s="165"/>
      <c r="M3" s="164" t="s">
        <v>154</v>
      </c>
      <c r="N3" s="164"/>
      <c r="O3" s="164"/>
      <c r="P3" s="164"/>
      <c r="Q3" s="165" t="s">
        <v>4</v>
      </c>
      <c r="R3" s="165"/>
      <c r="S3" s="165"/>
      <c r="T3" s="165"/>
      <c r="U3" s="164" t="s">
        <v>152</v>
      </c>
      <c r="V3" s="164"/>
      <c r="W3" s="164"/>
      <c r="X3" s="164"/>
      <c r="Y3" s="64"/>
      <c r="Z3" s="164" t="s">
        <v>1</v>
      </c>
      <c r="AA3" s="164"/>
      <c r="AB3" s="164"/>
      <c r="AC3" s="164"/>
      <c r="AD3" s="165" t="s">
        <v>2</v>
      </c>
      <c r="AE3" s="165"/>
      <c r="AF3" s="165"/>
      <c r="AG3" s="165"/>
      <c r="AH3" s="164" t="s">
        <v>3</v>
      </c>
      <c r="AI3" s="164"/>
      <c r="AJ3" s="164"/>
      <c r="AK3" s="164"/>
      <c r="AL3" s="165" t="s">
        <v>4</v>
      </c>
      <c r="AM3" s="165"/>
      <c r="AN3" s="165"/>
      <c r="AO3" s="165"/>
      <c r="AP3" s="164" t="s">
        <v>0</v>
      </c>
      <c r="AQ3" s="164"/>
      <c r="AR3" s="164"/>
      <c r="AS3" s="164"/>
      <c r="AT3" s="64"/>
      <c r="AU3" s="164" t="s">
        <v>1</v>
      </c>
      <c r="AV3" s="164"/>
      <c r="AW3" s="164"/>
      <c r="AX3" s="164"/>
      <c r="AY3" s="165" t="s">
        <v>2</v>
      </c>
      <c r="AZ3" s="165"/>
      <c r="BA3" s="165"/>
      <c r="BB3" s="165"/>
      <c r="BC3" s="164" t="s">
        <v>3</v>
      </c>
      <c r="BD3" s="164"/>
      <c r="BE3" s="164"/>
      <c r="BF3" s="164"/>
      <c r="BG3" s="165" t="s">
        <v>113</v>
      </c>
      <c r="BH3" s="165"/>
      <c r="BI3" s="165"/>
      <c r="BJ3" s="165"/>
      <c r="BK3" s="164" t="s">
        <v>0</v>
      </c>
      <c r="BL3" s="164"/>
      <c r="BM3" s="164"/>
      <c r="BN3" s="164"/>
      <c r="BO3" s="64"/>
      <c r="BP3" s="99" t="s">
        <v>1</v>
      </c>
      <c r="BQ3" s="100" t="s">
        <v>2</v>
      </c>
      <c r="BR3" s="99" t="s">
        <v>3</v>
      </c>
      <c r="BS3" s="100" t="s">
        <v>4</v>
      </c>
      <c r="BT3" s="99" t="s">
        <v>0</v>
      </c>
      <c r="BU3" s="64"/>
      <c r="BV3" s="99" t="s">
        <v>1</v>
      </c>
      <c r="BW3" s="100" t="s">
        <v>2</v>
      </c>
      <c r="BX3" s="99" t="s">
        <v>3</v>
      </c>
      <c r="BY3" s="100" t="s">
        <v>4</v>
      </c>
      <c r="BZ3" s="99" t="s">
        <v>0</v>
      </c>
    </row>
    <row r="4" spans="2:80" x14ac:dyDescent="0.25">
      <c r="D4" s="3"/>
      <c r="E4" s="3"/>
      <c r="F4" s="3"/>
      <c r="G4" s="3"/>
      <c r="H4" s="3"/>
    </row>
    <row r="5" spans="2:80" x14ac:dyDescent="0.25">
      <c r="B5" s="1" t="s">
        <v>8</v>
      </c>
      <c r="D5" s="4">
        <v>946.8</v>
      </c>
      <c r="E5" s="4">
        <v>1021.3</v>
      </c>
      <c r="F5" s="4"/>
      <c r="G5" s="4"/>
      <c r="H5" s="4">
        <f>SUM(E5:G5)</f>
        <v>1021.3</v>
      </c>
      <c r="I5" s="4">
        <v>973.9</v>
      </c>
      <c r="J5" s="4"/>
      <c r="K5" s="4"/>
      <c r="L5" s="4">
        <f>SUM(I5:K5)</f>
        <v>973.9</v>
      </c>
      <c r="M5" s="4">
        <v>1378.4</v>
      </c>
      <c r="N5" s="4"/>
      <c r="O5" s="4"/>
      <c r="P5" s="4">
        <f>SUM(M5:O5)</f>
        <v>1378.4</v>
      </c>
      <c r="Q5" s="4">
        <v>970.59999999999968</v>
      </c>
      <c r="R5" s="4"/>
      <c r="S5" s="4"/>
      <c r="T5" s="4">
        <f>SUM(Q5:S5)</f>
        <v>970.59999999999968</v>
      </c>
      <c r="U5" s="4">
        <v>4344.2</v>
      </c>
      <c r="V5" s="4"/>
      <c r="W5" s="4"/>
      <c r="X5" s="4">
        <f>SUM(U5:W5)</f>
        <v>4344.2</v>
      </c>
      <c r="Y5" s="33"/>
      <c r="Z5" s="4">
        <v>1053.5</v>
      </c>
      <c r="AA5" s="4"/>
      <c r="AB5" s="4"/>
      <c r="AC5" s="4">
        <f>SUM(Z5:AB5)</f>
        <v>1053.5</v>
      </c>
      <c r="AD5" s="4">
        <v>989.2</v>
      </c>
      <c r="AE5" s="4"/>
      <c r="AF5" s="4"/>
      <c r="AG5" s="4">
        <f>SUM(AD5:AF5)</f>
        <v>989.2</v>
      </c>
      <c r="AH5" s="4">
        <v>1396.2</v>
      </c>
      <c r="AI5" s="4"/>
      <c r="AJ5" s="4"/>
      <c r="AK5" s="4">
        <f>SUM(AH5:AJ5)</f>
        <v>1396.2</v>
      </c>
      <c r="AL5" s="4">
        <v>1050.7</v>
      </c>
      <c r="AM5" s="4"/>
      <c r="AN5" s="4"/>
      <c r="AO5" s="4">
        <f>SUM(AL5:AN5)</f>
        <v>1050.7</v>
      </c>
      <c r="AP5" s="4">
        <v>4489.6000000000004</v>
      </c>
      <c r="AQ5" s="4"/>
      <c r="AR5" s="4"/>
      <c r="AS5" s="4">
        <f>SUM(AP5:AR5)</f>
        <v>4489.6000000000004</v>
      </c>
      <c r="AT5" s="34"/>
      <c r="AU5" s="4">
        <v>1150</v>
      </c>
      <c r="AV5" s="4"/>
      <c r="AW5" s="4"/>
      <c r="AX5" s="4">
        <v>1150</v>
      </c>
      <c r="AY5" s="4">
        <v>1285.4000000000001</v>
      </c>
      <c r="AZ5" s="4"/>
      <c r="BA5" s="4"/>
      <c r="BB5" s="4">
        <v>1285.4000000000001</v>
      </c>
      <c r="BC5" s="4">
        <v>2508</v>
      </c>
      <c r="BD5" s="4"/>
      <c r="BE5" s="4"/>
      <c r="BF5" s="4">
        <v>2508</v>
      </c>
      <c r="BG5" s="4">
        <f>BK5-AU5-AY5-BC5</f>
        <v>1757.6000000000004</v>
      </c>
      <c r="BH5" s="4"/>
      <c r="BI5" s="4"/>
      <c r="BJ5" s="4">
        <f>SUM(BG5:BI5)</f>
        <v>1757.6000000000004</v>
      </c>
      <c r="BK5" s="4">
        <v>6701</v>
      </c>
      <c r="BL5" s="4"/>
      <c r="BM5" s="4"/>
      <c r="BN5" s="4">
        <f>SUM(BK5:BM5)</f>
        <v>6701</v>
      </c>
      <c r="BP5" s="45">
        <v>1956</v>
      </c>
      <c r="BQ5" s="45">
        <v>1851</v>
      </c>
      <c r="BR5" s="45">
        <v>2694</v>
      </c>
      <c r="BS5" s="45">
        <v>1878</v>
      </c>
      <c r="BT5" s="45">
        <f>SUM(BP5:BS5)</f>
        <v>8379</v>
      </c>
      <c r="BV5" s="45">
        <v>2074</v>
      </c>
      <c r="BW5" s="45">
        <v>1945</v>
      </c>
      <c r="BX5" s="45">
        <v>2776</v>
      </c>
      <c r="BY5" s="45">
        <v>1981</v>
      </c>
      <c r="BZ5" s="45">
        <f>SUM(BV5:BY5)</f>
        <v>8776</v>
      </c>
      <c r="CB5" s="65"/>
    </row>
    <row r="6" spans="2:80" x14ac:dyDescent="0.25">
      <c r="B6" s="6" t="s">
        <v>9</v>
      </c>
      <c r="D6" s="7">
        <v>-526.6</v>
      </c>
      <c r="E6" s="7">
        <v>-568.20000000000005</v>
      </c>
      <c r="F6" s="7">
        <v>14.703052</v>
      </c>
      <c r="G6" s="7"/>
      <c r="H6" s="7">
        <f>SUM(E6:G6)</f>
        <v>-553.49694800000009</v>
      </c>
      <c r="I6" s="7">
        <v>-543</v>
      </c>
      <c r="J6" s="7">
        <v>13.484774</v>
      </c>
      <c r="K6" s="7"/>
      <c r="L6" s="7">
        <f>SUM(I6:K6)</f>
        <v>-529.51522599999998</v>
      </c>
      <c r="M6" s="7">
        <v>-764.7</v>
      </c>
      <c r="N6" s="7">
        <v>14.850638999999999</v>
      </c>
      <c r="O6" s="7">
        <v>-20.333417009999998</v>
      </c>
      <c r="P6" s="7">
        <f>SUM(M6:O6)</f>
        <v>-770.18277800999999</v>
      </c>
      <c r="Q6" s="7">
        <v>-502.29999999999973</v>
      </c>
      <c r="R6" s="7">
        <v>11.458254999999999</v>
      </c>
      <c r="S6" s="7"/>
      <c r="T6" s="7">
        <f>SUM(Q6:S6)</f>
        <v>-490.84174499999972</v>
      </c>
      <c r="U6" s="7">
        <v>-2378.1999999999998</v>
      </c>
      <c r="V6" s="7">
        <v>54.496720000000003</v>
      </c>
      <c r="W6" s="7">
        <v>-20.333417009999998</v>
      </c>
      <c r="X6" s="7">
        <f>SUM(U6:W6)</f>
        <v>-2344.0366970099999</v>
      </c>
      <c r="Y6" s="33"/>
      <c r="Z6" s="7">
        <v>-587.4</v>
      </c>
      <c r="AA6" s="7">
        <v>14.6</v>
      </c>
      <c r="AB6" s="7"/>
      <c r="AC6" s="7">
        <f>SUM(Z6:AB6)</f>
        <v>-572.79999999999995</v>
      </c>
      <c r="AD6" s="7">
        <v>-546.29999999999995</v>
      </c>
      <c r="AE6" s="7">
        <v>12.2</v>
      </c>
      <c r="AF6" s="7"/>
      <c r="AG6" s="7">
        <f>SUM(AD6:AF6)</f>
        <v>-534.09999999999991</v>
      </c>
      <c r="AH6" s="7">
        <v>-775.3</v>
      </c>
      <c r="AI6" s="7">
        <v>20.8</v>
      </c>
      <c r="AJ6" s="7"/>
      <c r="AK6" s="7">
        <f>SUM(AH6:AJ6)</f>
        <v>-754.5</v>
      </c>
      <c r="AL6" s="7">
        <v>-566.20000000000005</v>
      </c>
      <c r="AM6" s="7">
        <v>14.3</v>
      </c>
      <c r="AN6" s="7"/>
      <c r="AO6" s="7">
        <f>SUM(AL6:AN6)</f>
        <v>-551.90000000000009</v>
      </c>
      <c r="AP6" s="7">
        <v>-2475.1999999999998</v>
      </c>
      <c r="AQ6" s="7">
        <v>61.96828</v>
      </c>
      <c r="AR6" s="7"/>
      <c r="AS6" s="7">
        <f>SUM(AP6:AR6)</f>
        <v>-2413.2317199999998</v>
      </c>
      <c r="AU6" s="7">
        <v>-643.9</v>
      </c>
      <c r="AV6" s="7">
        <v>16.100000000000001</v>
      </c>
      <c r="AW6" s="7"/>
      <c r="AX6" s="7">
        <v>-627.79999999999995</v>
      </c>
      <c r="AY6" s="7">
        <v>-712.8</v>
      </c>
      <c r="AZ6" s="7">
        <v>23.7</v>
      </c>
      <c r="BA6" s="7"/>
      <c r="BB6" s="7">
        <v>-689.09999999999991</v>
      </c>
      <c r="BC6" s="7">
        <v>-1412.5</v>
      </c>
      <c r="BD6" s="7">
        <v>19.7</v>
      </c>
      <c r="BE6" s="7"/>
      <c r="BF6" s="7">
        <v>-1392.8</v>
      </c>
      <c r="BG6" s="7">
        <f>BK6-AU6-AY6-BC6</f>
        <v>-934.80000000000018</v>
      </c>
      <c r="BH6" s="7">
        <f>BL6-AV6-AZ6-BD6</f>
        <v>21.500000000000004</v>
      </c>
      <c r="BI6" s="7"/>
      <c r="BJ6" s="7">
        <f>SUM(BG6:BI6)</f>
        <v>-913.30000000000018</v>
      </c>
      <c r="BK6" s="7">
        <v>-3704</v>
      </c>
      <c r="BL6" s="7">
        <v>81</v>
      </c>
      <c r="BM6" s="7"/>
      <c r="BN6" s="7">
        <f>SUM(BK6:BM6)</f>
        <v>-3623</v>
      </c>
      <c r="BP6" s="103">
        <v>-1053</v>
      </c>
      <c r="BQ6" s="103">
        <v>-999</v>
      </c>
      <c r="BR6" s="103">
        <v>-1449</v>
      </c>
      <c r="BS6" s="103">
        <v>-1008</v>
      </c>
      <c r="BT6" s="103">
        <f>SUM(BP6:BS6)</f>
        <v>-4509</v>
      </c>
      <c r="BV6" s="103">
        <v>-1119</v>
      </c>
      <c r="BW6" s="103">
        <v>-1056</v>
      </c>
      <c r="BX6" s="103">
        <v>-1533</v>
      </c>
      <c r="BY6" s="103">
        <v>-1131</v>
      </c>
      <c r="BZ6" s="103">
        <f>SUM(BV6:BY6)</f>
        <v>-4839</v>
      </c>
    </row>
    <row r="7" spans="2:80" x14ac:dyDescent="0.25">
      <c r="B7" s="8" t="s">
        <v>10</v>
      </c>
      <c r="D7" s="4">
        <f t="shared" ref="D7" si="0">SUM(D5:D6)</f>
        <v>420.19999999999993</v>
      </c>
      <c r="E7" s="4">
        <f t="shared" ref="E7:G7" si="1">SUM(E5:E6)</f>
        <v>453.09999999999991</v>
      </c>
      <c r="F7" s="4">
        <f t="shared" si="1"/>
        <v>14.703052</v>
      </c>
      <c r="G7" s="4">
        <f t="shared" si="1"/>
        <v>0</v>
      </c>
      <c r="H7" s="4">
        <f>SUM(H5:H6)</f>
        <v>467.80305199999987</v>
      </c>
      <c r="I7" s="4">
        <f t="shared" ref="I7:K7" si="2">SUM(I5:I6)</f>
        <v>430.9</v>
      </c>
      <c r="J7" s="4">
        <f t="shared" si="2"/>
        <v>13.484774</v>
      </c>
      <c r="K7" s="4">
        <f t="shared" si="2"/>
        <v>0</v>
      </c>
      <c r="L7" s="4">
        <f>SUM(L5:L6)</f>
        <v>444.38477399999999</v>
      </c>
      <c r="M7" s="4">
        <f t="shared" ref="M7:O7" si="3">SUM(M5:M6)</f>
        <v>613.70000000000005</v>
      </c>
      <c r="N7" s="4">
        <f t="shared" si="3"/>
        <v>14.850638999999999</v>
      </c>
      <c r="O7" s="4">
        <f t="shared" si="3"/>
        <v>-20.333417009999998</v>
      </c>
      <c r="P7" s="4">
        <f>SUM(P5:P6)</f>
        <v>608.2172219900001</v>
      </c>
      <c r="Q7" s="4">
        <f t="shared" ref="Q7:S7" si="4">SUM(Q5:Q6)</f>
        <v>468.29999999999995</v>
      </c>
      <c r="R7" s="4">
        <f t="shared" si="4"/>
        <v>11.458254999999999</v>
      </c>
      <c r="S7" s="4">
        <f t="shared" si="4"/>
        <v>0</v>
      </c>
      <c r="T7" s="4">
        <f>SUM(T5:T6)</f>
        <v>479.75825499999996</v>
      </c>
      <c r="U7" s="4">
        <f t="shared" ref="U7" si="5">SUM(U5:U6)</f>
        <v>1966</v>
      </c>
      <c r="V7" s="4">
        <f t="shared" ref="V7" si="6">SUM(V5:V6)</f>
        <v>54.496720000000003</v>
      </c>
      <c r="W7" s="4">
        <f t="shared" ref="W7" si="7">SUM(W5:W6)</f>
        <v>-20.333417009999998</v>
      </c>
      <c r="X7" s="4">
        <f>SUM(X5:X6)</f>
        <v>2000.1633029899999</v>
      </c>
      <c r="Y7" s="33"/>
      <c r="Z7" s="4">
        <v>466.1</v>
      </c>
      <c r="AA7" s="4">
        <v>14.6</v>
      </c>
      <c r="AB7" s="4">
        <v>0</v>
      </c>
      <c r="AC7" s="4">
        <f>SUM(AC5:AC6)</f>
        <v>480.70000000000005</v>
      </c>
      <c r="AD7" s="4">
        <v>442.9</v>
      </c>
      <c r="AE7" s="4">
        <v>12.2</v>
      </c>
      <c r="AF7" s="4">
        <v>0</v>
      </c>
      <c r="AG7" s="4">
        <f>SUM(AG5:AG6)</f>
        <v>455.10000000000014</v>
      </c>
      <c r="AH7" s="4">
        <v>620.9</v>
      </c>
      <c r="AI7" s="4">
        <v>20.8</v>
      </c>
      <c r="AJ7" s="4">
        <v>0</v>
      </c>
      <c r="AK7" s="4">
        <f>SUM(AK5:AK6)</f>
        <v>641.70000000000005</v>
      </c>
      <c r="AL7" s="4">
        <v>484.5</v>
      </c>
      <c r="AM7" s="4">
        <v>14.3</v>
      </c>
      <c r="AN7" s="4">
        <v>0</v>
      </c>
      <c r="AO7" s="4">
        <f>SUM(AO5:AO6)</f>
        <v>498.79999999999995</v>
      </c>
      <c r="AP7" s="4">
        <f t="shared" ref="AP7" si="8">SUM(AP5:AP6)</f>
        <v>2014.4000000000005</v>
      </c>
      <c r="AQ7" s="4">
        <f t="shared" ref="AQ7" si="9">SUM(AQ5:AQ6)</f>
        <v>61.96828</v>
      </c>
      <c r="AR7" s="4">
        <f t="shared" ref="AR7" si="10">SUM(AR5:AR6)</f>
        <v>0</v>
      </c>
      <c r="AS7" s="4">
        <f>SUM(AS5:AS6)</f>
        <v>2076.3682800000006</v>
      </c>
      <c r="AU7" s="4">
        <v>506.1</v>
      </c>
      <c r="AV7" s="4">
        <v>16.100000000000001</v>
      </c>
      <c r="AW7" s="4">
        <v>0</v>
      </c>
      <c r="AX7" s="4">
        <v>522.20000000000005</v>
      </c>
      <c r="AY7" s="4">
        <v>572.60000000000014</v>
      </c>
      <c r="AZ7" s="4">
        <v>23.7</v>
      </c>
      <c r="BA7" s="4">
        <v>0</v>
      </c>
      <c r="BB7" s="4">
        <v>596.30000000000018</v>
      </c>
      <c r="BC7" s="4">
        <v>1095.5</v>
      </c>
      <c r="BD7" s="4">
        <v>19.7</v>
      </c>
      <c r="BE7" s="4">
        <v>0</v>
      </c>
      <c r="BF7" s="4">
        <v>1115.2</v>
      </c>
      <c r="BG7" s="4">
        <f t="shared" ref="BG7:BJ7" si="11">BG5+BG6</f>
        <v>822.80000000000018</v>
      </c>
      <c r="BH7" s="4">
        <f t="shared" si="11"/>
        <v>21.500000000000004</v>
      </c>
      <c r="BI7" s="4">
        <f t="shared" si="11"/>
        <v>0</v>
      </c>
      <c r="BJ7" s="4">
        <f t="shared" si="11"/>
        <v>844.30000000000018</v>
      </c>
      <c r="BK7" s="4">
        <f t="shared" ref="BK7" si="12">SUM(BK5:BK6)</f>
        <v>2997</v>
      </c>
      <c r="BL7" s="4">
        <f t="shared" ref="BL7" si="13">SUM(BL5:BL6)</f>
        <v>81</v>
      </c>
      <c r="BM7" s="4">
        <f t="shared" ref="BM7" si="14">SUM(BM5:BM6)</f>
        <v>0</v>
      </c>
      <c r="BN7" s="4">
        <f>SUM(BN5:BN6)</f>
        <v>3078</v>
      </c>
      <c r="BP7" s="45">
        <f t="shared" ref="BP7:BQ7" si="15">SUM(BP5:BP6)</f>
        <v>903</v>
      </c>
      <c r="BQ7" s="45">
        <f t="shared" si="15"/>
        <v>852</v>
      </c>
      <c r="BR7" s="45">
        <f t="shared" ref="BR7:BS7" si="16">SUM(BR5:BR6)</f>
        <v>1245</v>
      </c>
      <c r="BS7" s="45">
        <f t="shared" si="16"/>
        <v>870</v>
      </c>
      <c r="BT7" s="45">
        <f t="shared" ref="BT7" si="17">SUM(BT5:BT6)</f>
        <v>3870</v>
      </c>
      <c r="BV7" s="45">
        <f t="shared" ref="BV7:BZ7" si="18">SUM(BV5:BV6)</f>
        <v>955</v>
      </c>
      <c r="BW7" s="45">
        <f t="shared" si="18"/>
        <v>889</v>
      </c>
      <c r="BX7" s="45">
        <f t="shared" si="18"/>
        <v>1243</v>
      </c>
      <c r="BY7" s="45">
        <f t="shared" ref="BY7" si="19">SUM(BY5:BY6)</f>
        <v>850</v>
      </c>
      <c r="BZ7" s="45">
        <f t="shared" si="18"/>
        <v>3937</v>
      </c>
      <c r="CA7" s="65"/>
      <c r="CB7" s="65"/>
    </row>
    <row r="8" spans="2:80" x14ac:dyDescent="0.25">
      <c r="E8" s="1"/>
      <c r="F8" s="1"/>
      <c r="G8" s="1"/>
      <c r="H8" s="1"/>
      <c r="I8" s="1"/>
      <c r="J8" s="1"/>
      <c r="K8" s="1"/>
      <c r="L8" s="1"/>
      <c r="M8" s="1"/>
      <c r="N8" s="1"/>
      <c r="O8" s="1"/>
      <c r="P8" s="1"/>
      <c r="Q8" s="4"/>
      <c r="R8" s="1"/>
      <c r="S8" s="1"/>
      <c r="T8" s="1"/>
      <c r="U8" s="4"/>
      <c r="V8" s="1"/>
      <c r="W8" s="1"/>
      <c r="X8" s="1"/>
      <c r="Y8" s="33"/>
      <c r="Z8" s="4"/>
      <c r="AA8" s="1"/>
      <c r="AB8" s="1"/>
      <c r="AC8" s="1"/>
      <c r="AD8" s="4"/>
      <c r="AE8" s="1"/>
      <c r="AF8" s="1"/>
      <c r="AG8" s="1"/>
      <c r="AH8" s="4"/>
      <c r="AI8" s="1"/>
      <c r="AJ8" s="1"/>
      <c r="AK8" s="1"/>
      <c r="AL8" s="4"/>
      <c r="AM8" s="1"/>
      <c r="AN8" s="1"/>
      <c r="AO8" s="1"/>
      <c r="AP8" s="4"/>
      <c r="AQ8" s="1"/>
      <c r="AR8" s="1"/>
      <c r="AS8" s="1"/>
      <c r="AU8" s="98"/>
      <c r="AV8" s="1"/>
      <c r="AW8" s="1"/>
      <c r="AX8" s="98"/>
      <c r="AY8" s="30"/>
      <c r="AZ8" s="1"/>
      <c r="BA8" s="40"/>
      <c r="BB8" s="40"/>
      <c r="BC8" s="30"/>
      <c r="BD8" s="1"/>
      <c r="BE8" s="1"/>
      <c r="BF8" s="1"/>
      <c r="BG8" s="30"/>
      <c r="BH8" s="1"/>
      <c r="BI8" s="1"/>
      <c r="BJ8" s="1"/>
      <c r="BK8" s="30"/>
      <c r="BL8" s="1"/>
      <c r="BM8" s="1"/>
      <c r="BN8" s="1"/>
      <c r="BP8" s="102"/>
      <c r="BQ8" s="102"/>
      <c r="BR8" s="102"/>
      <c r="BS8" s="102"/>
      <c r="BT8" s="102"/>
      <c r="BV8" s="102"/>
      <c r="BW8" s="102"/>
      <c r="BX8" s="102"/>
      <c r="BY8" s="102"/>
      <c r="BZ8" s="102"/>
      <c r="CB8" s="161"/>
    </row>
    <row r="9" spans="2:80" x14ac:dyDescent="0.25">
      <c r="B9" s="1" t="s">
        <v>11</v>
      </c>
      <c r="D9" s="4">
        <v>-63.3</v>
      </c>
      <c r="E9" s="4">
        <v>-68.5</v>
      </c>
      <c r="F9" s="4">
        <f>-F6</f>
        <v>-14.703052</v>
      </c>
      <c r="G9" s="4"/>
      <c r="H9" s="4">
        <f>SUM(E9:G9)</f>
        <v>-83.203052</v>
      </c>
      <c r="I9" s="4">
        <v>-69.2</v>
      </c>
      <c r="J9" s="4">
        <f>-J6</f>
        <v>-13.484774</v>
      </c>
      <c r="K9" s="4"/>
      <c r="L9" s="4">
        <f>SUM(I9:K9)</f>
        <v>-82.684774000000004</v>
      </c>
      <c r="M9" s="4">
        <v>-98.3</v>
      </c>
      <c r="N9" s="4">
        <f>-N6</f>
        <v>-14.850638999999999</v>
      </c>
      <c r="O9" s="4">
        <v>2.9</v>
      </c>
      <c r="P9" s="4">
        <f>SUM(M9:O9)</f>
        <v>-110.25063899999999</v>
      </c>
      <c r="Q9" s="4">
        <v>-96.300000000000011</v>
      </c>
      <c r="R9" s="4">
        <f>-R6</f>
        <v>-11.458254999999999</v>
      </c>
      <c r="S9" s="4">
        <v>0.4</v>
      </c>
      <c r="T9" s="4">
        <f>SUM(Q9:S9)</f>
        <v>-107.358255</v>
      </c>
      <c r="U9" s="4">
        <v>-332.3</v>
      </c>
      <c r="V9" s="4">
        <f>-V6</f>
        <v>-54.496720000000003</v>
      </c>
      <c r="W9" s="4">
        <v>3.3</v>
      </c>
      <c r="X9" s="4">
        <f>SUM(U9:W9)</f>
        <v>-383.49671999999998</v>
      </c>
      <c r="Y9" s="33"/>
      <c r="Z9" s="4">
        <v>-77.5</v>
      </c>
      <c r="AA9" s="4">
        <v>-16.8</v>
      </c>
      <c r="AB9" s="4">
        <v>4.8</v>
      </c>
      <c r="AC9" s="4">
        <f>SUM(Z9:AB9)</f>
        <v>-89.5</v>
      </c>
      <c r="AD9" s="4">
        <v>-86.4</v>
      </c>
      <c r="AE9" s="4">
        <v>-13.399999999999999</v>
      </c>
      <c r="AF9" s="4"/>
      <c r="AG9" s="4">
        <f>SUM(AD9:AF9)</f>
        <v>-99.800000000000011</v>
      </c>
      <c r="AH9" s="4">
        <v>-105.3</v>
      </c>
      <c r="AI9" s="4">
        <v>-19.2</v>
      </c>
      <c r="AJ9" s="4"/>
      <c r="AK9" s="4">
        <f>SUM(AH9:AJ9)</f>
        <v>-124.5</v>
      </c>
      <c r="AL9" s="4">
        <v>-115.7</v>
      </c>
      <c r="AM9" s="4">
        <v>-15.4</v>
      </c>
      <c r="AN9" s="4"/>
      <c r="AO9" s="4">
        <f>SUM(AL9:AN9)</f>
        <v>-131.1</v>
      </c>
      <c r="AP9" s="4">
        <v>-384.9</v>
      </c>
      <c r="AQ9" s="4">
        <f>-AQ6-AQ11</f>
        <v>-64.853858000000002</v>
      </c>
      <c r="AR9" s="4">
        <v>4.8</v>
      </c>
      <c r="AS9" s="4">
        <f>SUM(AP9:AR9)</f>
        <v>-444.95385799999997</v>
      </c>
      <c r="AU9" s="4">
        <v>-111.4</v>
      </c>
      <c r="AV9" s="4">
        <v>-17.100000000000001</v>
      </c>
      <c r="AW9" s="4">
        <v>21.149533000000002</v>
      </c>
      <c r="AX9" s="4">
        <v>-107.35046699999999</v>
      </c>
      <c r="AY9" s="4">
        <v>-152.19999999999999</v>
      </c>
      <c r="AZ9" s="4">
        <v>-25</v>
      </c>
      <c r="BA9" s="4">
        <v>27.1</v>
      </c>
      <c r="BB9" s="4">
        <v>-150.1</v>
      </c>
      <c r="BC9" s="4">
        <v>-274.39999999999998</v>
      </c>
      <c r="BD9" s="4">
        <v>-22.099999999999998</v>
      </c>
      <c r="BE9" s="4">
        <v>17</v>
      </c>
      <c r="BF9" s="4">
        <v>-279.5</v>
      </c>
      <c r="BG9" s="4">
        <f t="shared" ref="BG9:BI11" si="20">BK9-AU9-AY9-BC9</f>
        <v>-248.00000000000011</v>
      </c>
      <c r="BH9" s="4">
        <f t="shared" si="20"/>
        <v>-20.800000000000008</v>
      </c>
      <c r="BI9" s="4">
        <f t="shared" si="20"/>
        <v>13.750466999999993</v>
      </c>
      <c r="BJ9" s="4">
        <f t="shared" ref="BJ9:BJ11" si="21">SUM(BG9:BI9)</f>
        <v>-255.04953300000014</v>
      </c>
      <c r="BK9" s="4">
        <v>-786</v>
      </c>
      <c r="BL9" s="4">
        <v>-85</v>
      </c>
      <c r="BM9" s="4">
        <v>79</v>
      </c>
      <c r="BN9" s="4">
        <f>SUM(BK9:BM9)</f>
        <v>-792</v>
      </c>
      <c r="BP9" s="45">
        <v>-216</v>
      </c>
      <c r="BQ9" s="45">
        <v>-235</v>
      </c>
      <c r="BR9" s="45">
        <v>-325</v>
      </c>
      <c r="BS9" s="45">
        <v>-245</v>
      </c>
      <c r="BT9" s="45">
        <f>SUM(BP9:BS9)</f>
        <v>-1021</v>
      </c>
      <c r="BV9" s="45">
        <v>-237</v>
      </c>
      <c r="BW9" s="45">
        <v>-249</v>
      </c>
      <c r="BX9" s="45">
        <v>-347</v>
      </c>
      <c r="BY9" s="45">
        <v>-248</v>
      </c>
      <c r="BZ9" s="45">
        <f>SUM(BV9:BY9)</f>
        <v>-1081</v>
      </c>
      <c r="CA9" s="65"/>
      <c r="CB9" s="65"/>
    </row>
    <row r="10" spans="2:80" x14ac:dyDescent="0.25">
      <c r="B10" s="1" t="s">
        <v>12</v>
      </c>
      <c r="D10" s="4">
        <v>-185.6</v>
      </c>
      <c r="E10" s="4">
        <v>-198.9</v>
      </c>
      <c r="F10" s="4"/>
      <c r="G10" s="4"/>
      <c r="H10" s="4">
        <f>SUM(E10:G10)</f>
        <v>-198.9</v>
      </c>
      <c r="I10" s="4">
        <v>-198.7</v>
      </c>
      <c r="J10" s="4"/>
      <c r="K10" s="4">
        <v>2.6167820000000002</v>
      </c>
      <c r="L10" s="4">
        <f>SUM(I10:K10)</f>
        <v>-196.08321799999999</v>
      </c>
      <c r="M10" s="4">
        <v>-214.5</v>
      </c>
      <c r="N10" s="4"/>
      <c r="O10" s="4"/>
      <c r="P10" s="4">
        <f>SUM(M10:O10)</f>
        <v>-214.5</v>
      </c>
      <c r="Q10" s="4">
        <v>-212.00000000000003</v>
      </c>
      <c r="R10" s="4"/>
      <c r="S10" s="4">
        <v>7.4166350099999994</v>
      </c>
      <c r="T10" s="4">
        <f>SUM(Q10:S10)</f>
        <v>-204.58336499000004</v>
      </c>
      <c r="U10" s="4">
        <v>-824.1</v>
      </c>
      <c r="V10" s="4"/>
      <c r="W10" s="4">
        <v>10.033417009999997</v>
      </c>
      <c r="X10" s="4">
        <f>SUM(U10:W10)</f>
        <v>-814.06658299000003</v>
      </c>
      <c r="Y10" s="33"/>
      <c r="Z10" s="4">
        <v>-201.9</v>
      </c>
      <c r="AA10" s="4"/>
      <c r="AB10" s="4"/>
      <c r="AC10" s="4">
        <f>SUM(Z10:AB10)</f>
        <v>-201.9</v>
      </c>
      <c r="AD10" s="4">
        <v>-196.5</v>
      </c>
      <c r="AE10" s="4"/>
      <c r="AF10" s="4"/>
      <c r="AG10" s="4">
        <f>SUM(AD10:AF10)</f>
        <v>-196.5</v>
      </c>
      <c r="AH10" s="4">
        <v>-219.7</v>
      </c>
      <c r="AI10" s="4"/>
      <c r="AJ10" s="4"/>
      <c r="AK10" s="4">
        <f>SUM(AH10:AJ10)</f>
        <v>-219.7</v>
      </c>
      <c r="AL10" s="4">
        <v>-207.2</v>
      </c>
      <c r="AM10" s="4"/>
      <c r="AN10" s="4"/>
      <c r="AO10" s="4">
        <f>SUM(AL10:AN10)</f>
        <v>-207.2</v>
      </c>
      <c r="AP10" s="4">
        <v>-825.3</v>
      </c>
      <c r="AQ10" s="4"/>
      <c r="AR10" s="4"/>
      <c r="AS10" s="4">
        <f>SUM(AP10:AR10)</f>
        <v>-825.3</v>
      </c>
      <c r="AU10" s="4">
        <v>-214.9</v>
      </c>
      <c r="AV10" s="4"/>
      <c r="AW10" s="4"/>
      <c r="AX10" s="4">
        <v>-214.9</v>
      </c>
      <c r="AY10" s="4">
        <v>-282.3</v>
      </c>
      <c r="AZ10" s="4">
        <v>-1.2</v>
      </c>
      <c r="BA10" s="4">
        <v>12.029466999999997</v>
      </c>
      <c r="BB10" s="4">
        <v>-271.47053299999999</v>
      </c>
      <c r="BC10" s="4">
        <v>-416.6</v>
      </c>
      <c r="BD10" s="4">
        <v>-3.6</v>
      </c>
      <c r="BE10" s="4">
        <v>2.6036789999999996</v>
      </c>
      <c r="BF10" s="4">
        <v>-417.59632100000005</v>
      </c>
      <c r="BG10" s="4">
        <f t="shared" si="20"/>
        <v>-418.19999999999993</v>
      </c>
      <c r="BH10" s="4">
        <f t="shared" si="20"/>
        <v>4.8</v>
      </c>
      <c r="BI10" s="4">
        <f t="shared" si="20"/>
        <v>18.366854000000004</v>
      </c>
      <c r="BJ10" s="4">
        <f t="shared" si="21"/>
        <v>-395.03314599999993</v>
      </c>
      <c r="BK10" s="4">
        <v>-1332</v>
      </c>
      <c r="BL10" s="4"/>
      <c r="BM10" s="4">
        <v>33</v>
      </c>
      <c r="BN10" s="4">
        <f>SUM(BK10:BM10)</f>
        <v>-1299</v>
      </c>
      <c r="BP10" s="45">
        <v>-399</v>
      </c>
      <c r="BQ10" s="45">
        <v>-389</v>
      </c>
      <c r="BR10" s="45">
        <v>-451</v>
      </c>
      <c r="BS10" s="45">
        <v>-415</v>
      </c>
      <c r="BT10" s="45">
        <f t="shared" ref="BT10:BT11" si="22">SUM(BP10:BS10)</f>
        <v>-1654</v>
      </c>
      <c r="BV10" s="45">
        <v>-422</v>
      </c>
      <c r="BW10" s="45">
        <v>-404</v>
      </c>
      <c r="BX10" s="45">
        <v>-439</v>
      </c>
      <c r="BY10" s="45">
        <v>-381</v>
      </c>
      <c r="BZ10" s="45">
        <f t="shared" ref="BZ10:BZ11" si="23">SUM(BV10:BY10)</f>
        <v>-1646</v>
      </c>
      <c r="CA10" s="65"/>
      <c r="CB10" s="65"/>
    </row>
    <row r="11" spans="2:80" x14ac:dyDescent="0.25">
      <c r="B11" s="6" t="s">
        <v>106</v>
      </c>
      <c r="D11" s="7"/>
      <c r="E11" s="7"/>
      <c r="F11" s="7"/>
      <c r="G11" s="7"/>
      <c r="H11" s="7">
        <f>SUM(E11:G11)</f>
        <v>0</v>
      </c>
      <c r="I11" s="7"/>
      <c r="J11" s="7"/>
      <c r="K11" s="7"/>
      <c r="L11" s="7">
        <f>SUM(I11:K11)</f>
        <v>0</v>
      </c>
      <c r="M11" s="7"/>
      <c r="N11" s="7"/>
      <c r="O11" s="7"/>
      <c r="P11" s="7">
        <f>SUM(M11:O11)</f>
        <v>0</v>
      </c>
      <c r="Q11" s="7"/>
      <c r="R11" s="7"/>
      <c r="S11" s="7"/>
      <c r="T11" s="7">
        <f>SUM(Q11:S11)</f>
        <v>0</v>
      </c>
      <c r="U11" s="7"/>
      <c r="V11" s="7"/>
      <c r="W11" s="7"/>
      <c r="X11" s="7">
        <f>SUM(U11:W11)</f>
        <v>0</v>
      </c>
      <c r="Y11" s="33"/>
      <c r="Z11" s="7"/>
      <c r="AA11" s="7">
        <v>2.2000000000000002</v>
      </c>
      <c r="AB11" s="7"/>
      <c r="AC11" s="7">
        <f>SUM(Z11:AB11)</f>
        <v>2.2000000000000002</v>
      </c>
      <c r="AD11" s="7"/>
      <c r="AE11" s="7">
        <v>1.2</v>
      </c>
      <c r="AF11" s="7"/>
      <c r="AG11" s="7">
        <f>SUM(AD11:AF11)</f>
        <v>1.2</v>
      </c>
      <c r="AH11" s="7"/>
      <c r="AI11" s="7">
        <v>-1.6</v>
      </c>
      <c r="AJ11" s="7"/>
      <c r="AK11" s="7">
        <f>SUM(AH11:AJ11)</f>
        <v>-1.6</v>
      </c>
      <c r="AL11" s="7"/>
      <c r="AM11" s="7">
        <v>1.1000000000000001</v>
      </c>
      <c r="AN11" s="7"/>
      <c r="AO11" s="7">
        <f>SUM(AL11:AN11)</f>
        <v>1.1000000000000001</v>
      </c>
      <c r="AP11" s="7"/>
      <c r="AQ11" s="7">
        <v>2.8855780000000002</v>
      </c>
      <c r="AR11" s="7"/>
      <c r="AS11" s="7">
        <f>SUM(AP11:AR11)</f>
        <v>2.8855780000000002</v>
      </c>
      <c r="AU11" s="7"/>
      <c r="AV11" s="7">
        <v>1</v>
      </c>
      <c r="AW11" s="7"/>
      <c r="AX11" s="7">
        <v>1</v>
      </c>
      <c r="AY11" s="7"/>
      <c r="AZ11" s="7">
        <v>2.5</v>
      </c>
      <c r="BA11" s="7"/>
      <c r="BB11" s="7">
        <v>2.5</v>
      </c>
      <c r="BC11" s="7"/>
      <c r="BD11" s="7">
        <v>6</v>
      </c>
      <c r="BE11" s="7"/>
      <c r="BF11" s="7">
        <v>6</v>
      </c>
      <c r="BG11" s="7">
        <f t="shared" si="20"/>
        <v>25</v>
      </c>
      <c r="BH11" s="7">
        <f t="shared" si="20"/>
        <v>-5.5</v>
      </c>
      <c r="BI11" s="7">
        <f t="shared" si="20"/>
        <v>-10</v>
      </c>
      <c r="BJ11" s="7">
        <f t="shared" si="21"/>
        <v>9.5</v>
      </c>
      <c r="BK11" s="7">
        <v>25</v>
      </c>
      <c r="BL11" s="7">
        <v>4</v>
      </c>
      <c r="BM11" s="7">
        <v>-10</v>
      </c>
      <c r="BN11" s="7">
        <f>SUM(BK11:BM11)</f>
        <v>19</v>
      </c>
      <c r="BP11" s="103">
        <v>5</v>
      </c>
      <c r="BQ11" s="103">
        <v>5</v>
      </c>
      <c r="BR11" s="103">
        <v>5</v>
      </c>
      <c r="BS11" s="103">
        <v>6</v>
      </c>
      <c r="BT11" s="103">
        <f t="shared" si="22"/>
        <v>21</v>
      </c>
      <c r="BV11" s="103">
        <v>6</v>
      </c>
      <c r="BW11" s="103">
        <v>5</v>
      </c>
      <c r="BX11" s="103">
        <v>8</v>
      </c>
      <c r="BY11" s="103">
        <v>5</v>
      </c>
      <c r="BZ11" s="103">
        <f t="shared" si="23"/>
        <v>24</v>
      </c>
      <c r="CA11" s="65"/>
      <c r="CB11" s="65"/>
    </row>
    <row r="12" spans="2:80" x14ac:dyDescent="0.25">
      <c r="B12" s="1" t="s">
        <v>72</v>
      </c>
      <c r="D12" s="4"/>
      <c r="E12" s="4"/>
      <c r="F12" s="4">
        <f t="shared" ref="F12:G12" si="24">SUM(F7:F11)</f>
        <v>0</v>
      </c>
      <c r="G12" s="4">
        <f t="shared" si="24"/>
        <v>0</v>
      </c>
      <c r="H12" s="4">
        <f>SUM(H7:H11)</f>
        <v>185.69999999999985</v>
      </c>
      <c r="I12" s="4"/>
      <c r="J12" s="4">
        <f t="shared" ref="J12:K12" si="25">SUM(J7:J11)</f>
        <v>0</v>
      </c>
      <c r="K12" s="4">
        <f t="shared" si="25"/>
        <v>2.6167820000000002</v>
      </c>
      <c r="L12" s="4">
        <f>SUM(L7:L11)</f>
        <v>165.616782</v>
      </c>
      <c r="M12" s="4"/>
      <c r="N12" s="4">
        <f t="shared" ref="N12:O12" si="26">SUM(N7:N11)</f>
        <v>0</v>
      </c>
      <c r="O12" s="4">
        <f t="shared" si="26"/>
        <v>-17.433417009999999</v>
      </c>
      <c r="P12" s="4">
        <f>SUM(P7:P11)</f>
        <v>283.46658299000012</v>
      </c>
      <c r="Q12" s="4"/>
      <c r="R12" s="4">
        <f t="shared" ref="R12:S12" si="27">SUM(R7:R11)</f>
        <v>0</v>
      </c>
      <c r="S12" s="4">
        <f t="shared" si="27"/>
        <v>7.8166350099999997</v>
      </c>
      <c r="T12" s="4">
        <f>SUM(T7:T11)</f>
        <v>167.81663500999994</v>
      </c>
      <c r="U12" s="4"/>
      <c r="V12" s="4">
        <f t="shared" ref="V12:W12" si="28">SUM(V7:V11)</f>
        <v>0</v>
      </c>
      <c r="W12" s="4">
        <f t="shared" si="28"/>
        <v>-7</v>
      </c>
      <c r="X12" s="4">
        <f>SUM(X7:X11)</f>
        <v>802.5999999999998</v>
      </c>
      <c r="Y12" s="33"/>
      <c r="Z12" s="4"/>
      <c r="AA12" s="4">
        <v>0</v>
      </c>
      <c r="AB12" s="4">
        <v>4.8</v>
      </c>
      <c r="AC12" s="4">
        <f>SUM(AC7:AC11)</f>
        <v>191.50000000000003</v>
      </c>
      <c r="AD12" s="4"/>
      <c r="AE12" s="4">
        <v>0</v>
      </c>
      <c r="AF12" s="4">
        <v>0</v>
      </c>
      <c r="AG12" s="4">
        <f>SUM(AG7:AG11)</f>
        <v>160.00000000000011</v>
      </c>
      <c r="AH12" s="4"/>
      <c r="AI12" s="4">
        <v>0</v>
      </c>
      <c r="AJ12" s="4">
        <v>0</v>
      </c>
      <c r="AK12" s="4">
        <f>SUM(AK7:AK11)</f>
        <v>295.90000000000003</v>
      </c>
      <c r="AL12" s="4"/>
      <c r="AM12" s="4">
        <v>0</v>
      </c>
      <c r="AN12" s="4">
        <v>0</v>
      </c>
      <c r="AO12" s="4">
        <f>SUM(AO7:AO11)</f>
        <v>161.59999999999994</v>
      </c>
      <c r="AP12" s="4"/>
      <c r="AQ12" s="4">
        <v>0</v>
      </c>
      <c r="AR12" s="4">
        <v>4.8</v>
      </c>
      <c r="AS12" s="4">
        <f>SUM(AS7:AS11)</f>
        <v>809.0000000000008</v>
      </c>
      <c r="AU12" s="4"/>
      <c r="AV12" s="4">
        <v>0</v>
      </c>
      <c r="AW12" s="4">
        <v>21.149533000000002</v>
      </c>
      <c r="AX12" s="4">
        <v>200.94953300000006</v>
      </c>
      <c r="AY12" s="4"/>
      <c r="AZ12" s="4">
        <v>0</v>
      </c>
      <c r="BA12" s="4">
        <v>39.129466999999998</v>
      </c>
      <c r="BB12" s="4">
        <v>177.22946700000017</v>
      </c>
      <c r="BC12" s="4">
        <v>404.5</v>
      </c>
      <c r="BD12" s="4">
        <v>0</v>
      </c>
      <c r="BE12" s="4">
        <v>19.603679</v>
      </c>
      <c r="BF12" s="4">
        <v>424.103679</v>
      </c>
      <c r="BG12" s="4"/>
      <c r="BH12" s="4">
        <f t="shared" ref="BH12:BJ12" si="29">SUM(BH7:BH11)</f>
        <v>0</v>
      </c>
      <c r="BI12" s="4">
        <f t="shared" si="29"/>
        <v>22.117320999999997</v>
      </c>
      <c r="BJ12" s="4">
        <f t="shared" si="29"/>
        <v>203.71732100000014</v>
      </c>
      <c r="BK12" s="4"/>
      <c r="BL12" s="4">
        <v>0</v>
      </c>
      <c r="BM12" s="4">
        <v>102</v>
      </c>
      <c r="BN12" s="4">
        <f>SUM(BN7:BN11)</f>
        <v>1006</v>
      </c>
      <c r="BP12" s="45">
        <f t="shared" ref="BP12:BQ12" si="30">SUM(BP7:BP11)</f>
        <v>293</v>
      </c>
      <c r="BQ12" s="45">
        <f t="shared" si="30"/>
        <v>233</v>
      </c>
      <c r="BR12" s="45">
        <f t="shared" ref="BR12:BS12" si="31">SUM(BR7:BR11)</f>
        <v>474</v>
      </c>
      <c r="BS12" s="45">
        <f t="shared" si="31"/>
        <v>216</v>
      </c>
      <c r="BT12" s="45">
        <f t="shared" ref="BT12" si="32">SUM(BT7:BT11)</f>
        <v>1216</v>
      </c>
      <c r="BV12" s="45">
        <f t="shared" ref="BV12:BZ12" si="33">SUM(BV7:BV11)</f>
        <v>302</v>
      </c>
      <c r="BW12" s="45">
        <f t="shared" si="33"/>
        <v>241</v>
      </c>
      <c r="BX12" s="45">
        <f t="shared" si="33"/>
        <v>465</v>
      </c>
      <c r="BY12" s="45">
        <f t="shared" ref="BY12" si="34">SUM(BY7:BY11)</f>
        <v>226</v>
      </c>
      <c r="BZ12" s="45">
        <f t="shared" si="33"/>
        <v>1234</v>
      </c>
      <c r="CA12" s="65"/>
      <c r="CB12" s="65"/>
    </row>
    <row r="13" spans="2:80" x14ac:dyDescent="0.25">
      <c r="D13" s="4"/>
      <c r="E13" s="4"/>
      <c r="F13" s="4"/>
      <c r="G13" s="4"/>
      <c r="H13" s="4"/>
      <c r="I13" s="4"/>
      <c r="J13" s="4"/>
      <c r="K13" s="4"/>
      <c r="L13" s="4"/>
      <c r="M13" s="4"/>
      <c r="N13" s="4"/>
      <c r="O13" s="4"/>
      <c r="P13" s="4"/>
      <c r="Q13" s="4"/>
      <c r="R13" s="4"/>
      <c r="S13" s="4"/>
      <c r="T13" s="4"/>
      <c r="U13" s="4"/>
      <c r="V13" s="4"/>
      <c r="W13" s="4"/>
      <c r="X13" s="4"/>
      <c r="Y13" s="33"/>
      <c r="Z13" s="4"/>
      <c r="AA13" s="4"/>
      <c r="AB13" s="4"/>
      <c r="AC13" s="4"/>
      <c r="AD13" s="4"/>
      <c r="AE13" s="4"/>
      <c r="AF13" s="4"/>
      <c r="AG13" s="4"/>
      <c r="AH13" s="4"/>
      <c r="AI13" s="4"/>
      <c r="AJ13" s="4"/>
      <c r="AK13" s="4"/>
      <c r="AL13" s="4"/>
      <c r="AM13" s="4"/>
      <c r="AN13" s="4"/>
      <c r="AO13" s="4"/>
      <c r="AP13" s="4"/>
      <c r="AQ13" s="4"/>
      <c r="AR13" s="4"/>
      <c r="AS13" s="4"/>
      <c r="AU13" s="4"/>
      <c r="AV13" s="4"/>
      <c r="AW13" s="4"/>
      <c r="AX13" s="4"/>
      <c r="AY13" s="4"/>
      <c r="AZ13" s="4"/>
      <c r="BA13" s="4"/>
      <c r="BB13" s="4"/>
      <c r="BC13" s="4"/>
      <c r="BD13" s="4"/>
      <c r="BE13" s="4"/>
      <c r="BF13" s="4"/>
      <c r="BG13" s="4"/>
      <c r="BH13" s="4"/>
      <c r="BI13" s="4"/>
      <c r="BJ13" s="4"/>
      <c r="BK13" s="4"/>
      <c r="BN13" s="4"/>
      <c r="BP13" s="45"/>
      <c r="BQ13" s="45"/>
      <c r="BR13" s="45"/>
      <c r="BS13" s="45"/>
      <c r="BT13" s="45"/>
      <c r="BV13" s="45"/>
      <c r="BW13" s="45"/>
      <c r="BX13" s="45"/>
      <c r="BY13" s="45"/>
      <c r="BZ13" s="45"/>
    </row>
    <row r="14" spans="2:80" x14ac:dyDescent="0.25">
      <c r="B14" s="6" t="s">
        <v>71</v>
      </c>
      <c r="D14" s="7"/>
      <c r="E14" s="7"/>
      <c r="F14" s="60"/>
      <c r="G14" s="18">
        <v>0</v>
      </c>
      <c r="H14" s="7">
        <f>SUM(E14:G14)</f>
        <v>0</v>
      </c>
      <c r="I14" s="7"/>
      <c r="J14" s="18"/>
      <c r="K14" s="18">
        <v>-2.6167820000000002</v>
      </c>
      <c r="L14" s="7">
        <f>SUM(I14:K14)</f>
        <v>-2.6167820000000002</v>
      </c>
      <c r="M14" s="7"/>
      <c r="N14" s="18"/>
      <c r="O14" s="18">
        <v>17.433417009999999</v>
      </c>
      <c r="P14" s="7">
        <f>SUM(M14:O14)</f>
        <v>17.433417009999999</v>
      </c>
      <c r="Q14" s="7"/>
      <c r="R14" s="18"/>
      <c r="S14" s="7">
        <v>-7.8166350099999997</v>
      </c>
      <c r="T14" s="7">
        <f>SUM(Q14:S14)</f>
        <v>-7.8166350099999997</v>
      </c>
      <c r="U14" s="7"/>
      <c r="V14" s="7"/>
      <c r="W14" s="7">
        <v>7</v>
      </c>
      <c r="X14" s="7">
        <f>SUM(U14:W14)</f>
        <v>7</v>
      </c>
      <c r="Y14" s="4"/>
      <c r="Z14" s="7"/>
      <c r="AA14" s="62"/>
      <c r="AB14" s="7">
        <v>-4.8</v>
      </c>
      <c r="AC14" s="7">
        <f>SUM(Z14:AB14)</f>
        <v>-4.8</v>
      </c>
      <c r="AD14" s="7"/>
      <c r="AE14" s="7"/>
      <c r="AF14" s="7">
        <v>0</v>
      </c>
      <c r="AG14" s="7">
        <f>SUM(AD14:AF14)</f>
        <v>0</v>
      </c>
      <c r="AH14" s="7"/>
      <c r="AI14" s="7"/>
      <c r="AJ14" s="7">
        <v>0</v>
      </c>
      <c r="AK14" s="7">
        <f>SUM(AH14:AJ14)</f>
        <v>0</v>
      </c>
      <c r="AL14" s="7"/>
      <c r="AM14" s="7"/>
      <c r="AN14" s="7">
        <v>0</v>
      </c>
      <c r="AO14" s="7">
        <f>SUM(AL14:AN14)</f>
        <v>0</v>
      </c>
      <c r="AP14" s="7"/>
      <c r="AQ14" s="7"/>
      <c r="AR14" s="7">
        <v>-4.8</v>
      </c>
      <c r="AS14" s="7">
        <f>SUM(AP14:AR14)</f>
        <v>-4.8</v>
      </c>
      <c r="AT14" s="4"/>
      <c r="AU14" s="7"/>
      <c r="AV14" s="60"/>
      <c r="AW14" s="7">
        <v>-21.149533000000002</v>
      </c>
      <c r="AX14" s="7">
        <v>-21.149533000000002</v>
      </c>
      <c r="AY14" s="7"/>
      <c r="AZ14" s="7"/>
      <c r="BA14" s="7">
        <v>-39.129466999999998</v>
      </c>
      <c r="BB14" s="7">
        <v>-39.129466999999998</v>
      </c>
      <c r="BC14" s="7">
        <v>0</v>
      </c>
      <c r="BD14" s="7"/>
      <c r="BE14" s="7">
        <v>-19.603679</v>
      </c>
      <c r="BF14" s="7">
        <v>-19.603679</v>
      </c>
      <c r="BG14" s="7"/>
      <c r="BH14" s="7">
        <v>0</v>
      </c>
      <c r="BI14" s="7">
        <f>BM14-AW14-BA14-BE14</f>
        <v>-22.117320999999997</v>
      </c>
      <c r="BJ14" s="7">
        <f t="shared" ref="BJ14" si="35">SUM(BG14:BI14)</f>
        <v>-22.117320999999997</v>
      </c>
      <c r="BK14" s="7"/>
      <c r="BL14" s="7"/>
      <c r="BM14" s="7">
        <v>-102</v>
      </c>
      <c r="BN14" s="7">
        <f>SUM(BK14:BM14)</f>
        <v>-102</v>
      </c>
      <c r="BP14" s="103">
        <v>-17</v>
      </c>
      <c r="BQ14" s="103">
        <v>5</v>
      </c>
      <c r="BR14" s="103">
        <v>-1</v>
      </c>
      <c r="BS14" s="103">
        <v>-14</v>
      </c>
      <c r="BT14" s="103">
        <f>SUM(BP14:BS14)</f>
        <v>-27</v>
      </c>
      <c r="BV14" s="103">
        <v>-5</v>
      </c>
      <c r="BW14" s="103">
        <v>-11</v>
      </c>
      <c r="BX14" s="103">
        <v>-22</v>
      </c>
      <c r="BY14" s="103">
        <v>-18</v>
      </c>
      <c r="BZ14" s="103">
        <f>SUM(BV14:BY14)</f>
        <v>-56</v>
      </c>
      <c r="CA14" s="65"/>
      <c r="CB14" s="65"/>
    </row>
    <row r="15" spans="2:80" x14ac:dyDescent="0.25">
      <c r="B15" s="1" t="s">
        <v>6</v>
      </c>
      <c r="D15" s="4">
        <f>SUM(D7:D11)</f>
        <v>171.29999999999993</v>
      </c>
      <c r="E15" s="4">
        <f>SUM(E7:E11)</f>
        <v>185.6999999999999</v>
      </c>
      <c r="F15" s="4">
        <f t="shared" ref="F15:G15" si="36">SUM(F12:F14)</f>
        <v>0</v>
      </c>
      <c r="G15" s="4">
        <f t="shared" si="36"/>
        <v>0</v>
      </c>
      <c r="H15" s="4">
        <f>SUM(H12:H14)</f>
        <v>185.69999999999985</v>
      </c>
      <c r="I15" s="4">
        <f>SUM(I7:I11)</f>
        <v>163</v>
      </c>
      <c r="J15" s="4">
        <f t="shared" ref="J15:K15" si="37">SUM(J12:J14)</f>
        <v>0</v>
      </c>
      <c r="K15" s="4">
        <f t="shared" si="37"/>
        <v>0</v>
      </c>
      <c r="L15" s="4">
        <f>SUM(L12:L14)</f>
        <v>163</v>
      </c>
      <c r="M15" s="4">
        <f>SUM(M7:M11)</f>
        <v>300.90000000000009</v>
      </c>
      <c r="N15" s="4">
        <f t="shared" ref="N15:O15" si="38">SUM(N12:N14)</f>
        <v>0</v>
      </c>
      <c r="O15" s="4">
        <f t="shared" si="38"/>
        <v>0</v>
      </c>
      <c r="P15" s="4">
        <f>SUM(P12:P14)</f>
        <v>300.90000000000009</v>
      </c>
      <c r="Q15" s="4">
        <f>SUM(Q7:Q11)</f>
        <v>159.99999999999991</v>
      </c>
      <c r="R15" s="4">
        <f t="shared" ref="R15:S15" si="39">SUM(R12:R14)</f>
        <v>0</v>
      </c>
      <c r="S15" s="4">
        <f t="shared" si="39"/>
        <v>0</v>
      </c>
      <c r="T15" s="4">
        <f>SUM(T12:T14)</f>
        <v>159.99999999999994</v>
      </c>
      <c r="U15" s="4">
        <f>SUM(U7:U11)</f>
        <v>809.6</v>
      </c>
      <c r="V15" s="4">
        <f t="shared" ref="V15:W15" si="40">SUM(V12:V14)</f>
        <v>0</v>
      </c>
      <c r="W15" s="4">
        <f t="shared" si="40"/>
        <v>0</v>
      </c>
      <c r="X15" s="4">
        <f>SUM(X12:X14)</f>
        <v>809.5999999999998</v>
      </c>
      <c r="Y15" s="33"/>
      <c r="Z15" s="4">
        <v>186.70000000000002</v>
      </c>
      <c r="AA15" s="4">
        <v>0</v>
      </c>
      <c r="AB15" s="4">
        <v>0</v>
      </c>
      <c r="AC15" s="4">
        <f>SUM(AC12:AC14)</f>
        <v>186.70000000000002</v>
      </c>
      <c r="AD15" s="4">
        <v>160</v>
      </c>
      <c r="AE15" s="4">
        <v>0</v>
      </c>
      <c r="AF15" s="4">
        <v>0</v>
      </c>
      <c r="AG15" s="4">
        <f>SUM(AG12:AG14)</f>
        <v>160.00000000000011</v>
      </c>
      <c r="AH15" s="4">
        <v>295.90000000000003</v>
      </c>
      <c r="AI15" s="4">
        <v>0</v>
      </c>
      <c r="AJ15" s="4">
        <v>0</v>
      </c>
      <c r="AK15" s="4">
        <f>SUM(AK12:AK14)</f>
        <v>295.90000000000003</v>
      </c>
      <c r="AL15" s="4">
        <v>161.60000000000002</v>
      </c>
      <c r="AM15" s="4">
        <v>0</v>
      </c>
      <c r="AN15" s="4">
        <v>0</v>
      </c>
      <c r="AO15" s="4">
        <f>SUM(AO12:AO14)</f>
        <v>161.59999999999994</v>
      </c>
      <c r="AP15" s="4">
        <v>804.2</v>
      </c>
      <c r="AQ15" s="4">
        <v>0</v>
      </c>
      <c r="AR15" s="4">
        <v>0</v>
      </c>
      <c r="AS15" s="4">
        <f>SUM(AS12:AS14)</f>
        <v>804.20000000000084</v>
      </c>
      <c r="AU15" s="4">
        <v>179.80000000000004</v>
      </c>
      <c r="AV15" s="4">
        <v>0</v>
      </c>
      <c r="AW15" s="4">
        <v>0</v>
      </c>
      <c r="AX15" s="4">
        <v>179.80000000000007</v>
      </c>
      <c r="AY15" s="4">
        <v>138.10000000000014</v>
      </c>
      <c r="AZ15" s="4">
        <v>0</v>
      </c>
      <c r="BA15" s="4">
        <v>0</v>
      </c>
      <c r="BB15" s="4">
        <v>138.10000000000016</v>
      </c>
      <c r="BC15" s="4">
        <v>404.5</v>
      </c>
      <c r="BD15" s="4">
        <v>0</v>
      </c>
      <c r="BE15" s="4">
        <v>0</v>
      </c>
      <c r="BF15" s="4">
        <v>404.5</v>
      </c>
      <c r="BG15" s="4">
        <f>SUM(BG7:BG14)</f>
        <v>181.60000000000014</v>
      </c>
      <c r="BH15" s="4">
        <f t="shared" ref="BH15:BJ15" si="41">SUM(BH12:BH14)</f>
        <v>0</v>
      </c>
      <c r="BI15" s="4">
        <f t="shared" si="41"/>
        <v>0</v>
      </c>
      <c r="BJ15" s="4">
        <f t="shared" si="41"/>
        <v>181.60000000000014</v>
      </c>
      <c r="BK15" s="4">
        <v>904</v>
      </c>
      <c r="BL15" s="4">
        <v>0</v>
      </c>
      <c r="BM15" s="4">
        <v>0</v>
      </c>
      <c r="BN15" s="4">
        <f>SUM(BN12:BN14)</f>
        <v>904</v>
      </c>
      <c r="BP15" s="45">
        <f>SUM(BP12:BP14)</f>
        <v>276</v>
      </c>
      <c r="BQ15" s="45">
        <f>SUM(BQ12:BQ14)</f>
        <v>238</v>
      </c>
      <c r="BR15" s="45">
        <f>SUM(BR12:BR14)</f>
        <v>473</v>
      </c>
      <c r="BS15" s="45">
        <f>SUM(BS12:BS14)</f>
        <v>202</v>
      </c>
      <c r="BT15" s="45">
        <f>SUM(BT12:BT14)</f>
        <v>1189</v>
      </c>
      <c r="BV15" s="45">
        <f>SUM(BV12:BV14)</f>
        <v>297</v>
      </c>
      <c r="BW15" s="45">
        <f>SUM(BW12:BW14)</f>
        <v>230</v>
      </c>
      <c r="BX15" s="45">
        <f>SUM(BX12:BX14)</f>
        <v>443</v>
      </c>
      <c r="BY15" s="45">
        <f>SUM(BY12:BY14)</f>
        <v>208</v>
      </c>
      <c r="BZ15" s="45">
        <f>SUM(BZ12:BZ14)</f>
        <v>1178</v>
      </c>
    </row>
    <row r="16" spans="2:80" x14ac:dyDescent="0.25">
      <c r="D16" s="4"/>
      <c r="E16" s="4"/>
      <c r="F16" s="4"/>
      <c r="G16" s="4"/>
      <c r="H16" s="4"/>
      <c r="I16" s="4"/>
      <c r="J16" s="4"/>
      <c r="K16" s="4"/>
      <c r="L16" s="4"/>
      <c r="M16" s="4"/>
      <c r="N16" s="4"/>
      <c r="O16" s="4"/>
      <c r="P16" s="4"/>
      <c r="Q16" s="4"/>
      <c r="R16" s="4"/>
      <c r="S16" s="4"/>
      <c r="T16" s="4"/>
      <c r="U16" s="4"/>
      <c r="V16" s="4"/>
      <c r="W16" s="4"/>
      <c r="X16" s="4"/>
      <c r="Y16" s="33"/>
      <c r="Z16" s="4"/>
      <c r="AA16" s="4"/>
      <c r="AB16" s="4"/>
      <c r="AC16" s="4"/>
      <c r="AD16" s="4"/>
      <c r="AE16" s="4"/>
      <c r="AF16" s="4"/>
      <c r="AG16" s="4"/>
      <c r="AH16" s="4"/>
      <c r="AI16" s="4"/>
      <c r="AJ16" s="4"/>
      <c r="AK16" s="4"/>
      <c r="AL16" s="4"/>
      <c r="AM16" s="4"/>
      <c r="AN16" s="4"/>
      <c r="AO16" s="4"/>
      <c r="AP16" s="4"/>
      <c r="AQ16" s="4"/>
      <c r="AR16" s="4"/>
      <c r="AS16" s="4"/>
      <c r="AU16" s="4"/>
      <c r="AV16" s="4"/>
      <c r="AW16" s="4"/>
      <c r="AX16" s="4"/>
      <c r="AY16" s="4"/>
      <c r="AZ16" s="4"/>
      <c r="BA16" s="4"/>
      <c r="BB16" s="4"/>
      <c r="BC16" s="4"/>
      <c r="BD16" s="4"/>
      <c r="BE16" s="4"/>
      <c r="BF16" s="4"/>
      <c r="BG16" s="4"/>
      <c r="BH16" s="4"/>
      <c r="BI16" s="4"/>
      <c r="BJ16" s="4"/>
      <c r="BK16" s="4"/>
      <c r="BL16" s="4"/>
      <c r="BM16" s="4"/>
      <c r="BN16" s="4"/>
      <c r="BP16" s="45"/>
      <c r="BQ16" s="45"/>
      <c r="BR16" s="45"/>
      <c r="BS16" s="45"/>
      <c r="BT16" s="45"/>
      <c r="BV16" s="45"/>
      <c r="BW16" s="45"/>
      <c r="BX16" s="45"/>
      <c r="BY16" s="45"/>
      <c r="BZ16" s="45"/>
    </row>
    <row r="17" spans="2:80" x14ac:dyDescent="0.25">
      <c r="B17" s="6" t="s">
        <v>156</v>
      </c>
      <c r="D17" s="7">
        <v>-99.2</v>
      </c>
      <c r="E17" s="7">
        <v>-107.7</v>
      </c>
      <c r="F17" s="7"/>
      <c r="G17" s="7"/>
      <c r="H17" s="7">
        <f>SUM(E17:G17)</f>
        <v>-107.7</v>
      </c>
      <c r="I17" s="7">
        <v>-106.3</v>
      </c>
      <c r="J17" s="7"/>
      <c r="K17" s="7"/>
      <c r="L17" s="7">
        <f>SUM(I17:K17)</f>
        <v>-106.3</v>
      </c>
      <c r="M17" s="7">
        <v>-107.2</v>
      </c>
      <c r="N17" s="7"/>
      <c r="O17" s="7"/>
      <c r="P17" s="7">
        <f>SUM(M17:O17)</f>
        <v>-107.2</v>
      </c>
      <c r="Q17" s="7">
        <v>113.90000000000003</v>
      </c>
      <c r="R17" s="7"/>
      <c r="S17" s="7"/>
      <c r="T17" s="7">
        <f>SUM(Q17:S17)</f>
        <v>113.90000000000003</v>
      </c>
      <c r="U17" s="7">
        <v>-421.3</v>
      </c>
      <c r="V17" s="7"/>
      <c r="W17" s="7"/>
      <c r="X17" s="7">
        <f>SUM(U17:W17)</f>
        <v>-421.3</v>
      </c>
      <c r="Y17" s="33"/>
      <c r="Z17" s="7">
        <v>-89.1</v>
      </c>
      <c r="AA17" s="7"/>
      <c r="AB17" s="7"/>
      <c r="AC17" s="7">
        <f>SUM(Z17:AB17)</f>
        <v>-89.1</v>
      </c>
      <c r="AD17" s="7">
        <v>-86.7</v>
      </c>
      <c r="AE17" s="7"/>
      <c r="AF17" s="7"/>
      <c r="AG17" s="7">
        <f>SUM(AD17:AF17)</f>
        <v>-86.7</v>
      </c>
      <c r="AH17" s="7">
        <v>-94.5</v>
      </c>
      <c r="AI17" s="7"/>
      <c r="AJ17" s="7"/>
      <c r="AK17" s="7">
        <f>SUM(AH17:AJ17)</f>
        <v>-94.5</v>
      </c>
      <c r="AL17" s="7">
        <v>-110.9</v>
      </c>
      <c r="AM17" s="7"/>
      <c r="AN17" s="7"/>
      <c r="AO17" s="7">
        <f>SUM(AL17:AN17)</f>
        <v>-110.9</v>
      </c>
      <c r="AP17" s="7">
        <v>-381.1</v>
      </c>
      <c r="AQ17" s="7"/>
      <c r="AR17" s="7"/>
      <c r="AS17" s="7">
        <f>SUM(AP17:AR17)</f>
        <v>-381.1</v>
      </c>
      <c r="AU17" s="7">
        <v>-91.1</v>
      </c>
      <c r="AV17" s="7"/>
      <c r="AW17" s="7"/>
      <c r="AX17" s="7">
        <v>-91.1</v>
      </c>
      <c r="AY17" s="7">
        <v>-113.1</v>
      </c>
      <c r="AZ17" s="7"/>
      <c r="BA17" s="7"/>
      <c r="BB17" s="7">
        <v>-113.1</v>
      </c>
      <c r="BC17" s="7">
        <v>-155.1</v>
      </c>
      <c r="BD17" s="7"/>
      <c r="BE17" s="7"/>
      <c r="BF17" s="7">
        <v>-155.1</v>
      </c>
      <c r="BG17" s="7">
        <f>BK17-AU17-AY17-BC17</f>
        <v>-165.69999999999996</v>
      </c>
      <c r="BH17" s="7"/>
      <c r="BI17" s="7"/>
      <c r="BJ17" s="7">
        <f t="shared" ref="BJ17" si="42">SUM(BG17:BI17)</f>
        <v>-165.69999999999996</v>
      </c>
      <c r="BK17" s="7">
        <v>-525</v>
      </c>
      <c r="BL17" s="7"/>
      <c r="BM17" s="7"/>
      <c r="BN17" s="7">
        <f>SUM(BK17:BM17)</f>
        <v>-525</v>
      </c>
      <c r="BP17" s="103">
        <v>-158</v>
      </c>
      <c r="BQ17" s="103">
        <v>-157</v>
      </c>
      <c r="BR17" s="103">
        <v>-156</v>
      </c>
      <c r="BS17" s="103">
        <v>-153</v>
      </c>
      <c r="BT17" s="103">
        <f>SUM(BP17:BS17)</f>
        <v>-624</v>
      </c>
      <c r="BV17" s="103">
        <v>-161</v>
      </c>
      <c r="BW17" s="103">
        <v>-160</v>
      </c>
      <c r="BX17" s="103">
        <v>-166</v>
      </c>
      <c r="BY17" s="103">
        <v>-177</v>
      </c>
      <c r="BZ17" s="103">
        <f>SUM(BV17:BY17)</f>
        <v>-664</v>
      </c>
      <c r="CA17" s="65"/>
      <c r="CB17" s="65"/>
    </row>
    <row r="18" spans="2:80" x14ac:dyDescent="0.25">
      <c r="B18" s="8" t="s">
        <v>107</v>
      </c>
      <c r="D18" s="4">
        <f>SUM(D15:D17)</f>
        <v>72.099999999999923</v>
      </c>
      <c r="E18" s="4">
        <f>SUM(E15:E17)</f>
        <v>77.999999999999901</v>
      </c>
      <c r="F18" s="4">
        <f t="shared" ref="F18" si="43">SUM(F15:F17)</f>
        <v>0</v>
      </c>
      <c r="G18" s="4">
        <f t="shared" ref="G18" si="44">SUM(G15:G17)</f>
        <v>0</v>
      </c>
      <c r="H18" s="4">
        <f>SUM(H15:H17)</f>
        <v>77.999999999999844</v>
      </c>
      <c r="I18" s="4">
        <f>SUM(I15:I17)</f>
        <v>56.7</v>
      </c>
      <c r="J18" s="4">
        <f t="shared" ref="J18" si="45">SUM(J15:J17)</f>
        <v>0</v>
      </c>
      <c r="K18" s="4">
        <f t="shared" ref="K18" si="46">SUM(K15:K17)</f>
        <v>0</v>
      </c>
      <c r="L18" s="4">
        <f>SUM(L15:L17)</f>
        <v>56.7</v>
      </c>
      <c r="M18" s="4">
        <f>SUM(M15:M17)</f>
        <v>193.7000000000001</v>
      </c>
      <c r="N18" s="4">
        <f t="shared" ref="N18" si="47">SUM(N15:N17)</f>
        <v>0</v>
      </c>
      <c r="O18" s="4">
        <f t="shared" ref="O18" si="48">SUM(O15:O17)</f>
        <v>0</v>
      </c>
      <c r="P18" s="4">
        <f>SUM(P15:P17)</f>
        <v>193.7000000000001</v>
      </c>
      <c r="Q18" s="4">
        <f>SUM(Q15:Q17)</f>
        <v>273.89999999999998</v>
      </c>
      <c r="R18" s="4">
        <f t="shared" ref="R18" si="49">SUM(R15:R17)</f>
        <v>0</v>
      </c>
      <c r="S18" s="4">
        <f t="shared" ref="S18" si="50">SUM(S15:S17)</f>
        <v>0</v>
      </c>
      <c r="T18" s="4">
        <f>SUM(T15:T17)</f>
        <v>273.89999999999998</v>
      </c>
      <c r="U18" s="4">
        <f>SUM(U15:U17)</f>
        <v>388.3</v>
      </c>
      <c r="V18" s="4">
        <f t="shared" ref="V18" si="51">SUM(V15:V17)</f>
        <v>0</v>
      </c>
      <c r="W18" s="4">
        <f t="shared" ref="W18" si="52">SUM(W15:W17)</f>
        <v>0</v>
      </c>
      <c r="X18" s="4">
        <f>SUM(X15:X17)</f>
        <v>388.29999999999978</v>
      </c>
      <c r="Y18" s="33"/>
      <c r="Z18" s="4">
        <v>97.6</v>
      </c>
      <c r="AA18" s="4">
        <v>0</v>
      </c>
      <c r="AB18" s="4">
        <v>0</v>
      </c>
      <c r="AC18" s="4">
        <f>SUM(AC15:AC17)</f>
        <v>97.600000000000023</v>
      </c>
      <c r="AD18" s="4">
        <v>73.3</v>
      </c>
      <c r="AE18" s="4">
        <v>0</v>
      </c>
      <c r="AF18" s="4">
        <v>0</v>
      </c>
      <c r="AG18" s="4">
        <f>SUM(AG15:AG17)</f>
        <v>73.300000000000111</v>
      </c>
      <c r="AH18" s="4">
        <v>201.4</v>
      </c>
      <c r="AI18" s="4">
        <v>0</v>
      </c>
      <c r="AJ18" s="4">
        <v>0</v>
      </c>
      <c r="AK18" s="4">
        <f>SUM(AK15:AK17)</f>
        <v>201.40000000000003</v>
      </c>
      <c r="AL18" s="4">
        <v>50.7</v>
      </c>
      <c r="AM18" s="4">
        <v>0</v>
      </c>
      <c r="AN18" s="4">
        <v>0</v>
      </c>
      <c r="AO18" s="4">
        <f>SUM(AO15:AO17)</f>
        <v>50.699999999999932</v>
      </c>
      <c r="AP18" s="4">
        <v>423.1</v>
      </c>
      <c r="AQ18" s="4">
        <v>0</v>
      </c>
      <c r="AR18" s="4">
        <v>0</v>
      </c>
      <c r="AS18" s="4">
        <f>SUM(AS15:AS17)</f>
        <v>423.10000000000082</v>
      </c>
      <c r="AU18" s="4">
        <v>88.700000000000045</v>
      </c>
      <c r="AV18" s="4">
        <v>0</v>
      </c>
      <c r="AW18" s="4">
        <v>0</v>
      </c>
      <c r="AX18" s="4">
        <v>88.700000000000074</v>
      </c>
      <c r="AY18" s="4">
        <v>25.000000000000142</v>
      </c>
      <c r="AZ18" s="4">
        <v>0</v>
      </c>
      <c r="BA18" s="4">
        <v>0</v>
      </c>
      <c r="BB18" s="4">
        <v>25.000000000000171</v>
      </c>
      <c r="BC18" s="4">
        <v>249.4</v>
      </c>
      <c r="BD18" s="4">
        <v>0</v>
      </c>
      <c r="BE18" s="4">
        <v>0</v>
      </c>
      <c r="BF18" s="4">
        <v>249.4</v>
      </c>
      <c r="BG18" s="4">
        <f>SUM(BG15:BG17)</f>
        <v>15.900000000000176</v>
      </c>
      <c r="BH18" s="4">
        <f>SUM(BH15:BH17)</f>
        <v>0</v>
      </c>
      <c r="BI18" s="4">
        <f t="shared" ref="BI18:BJ18" si="53">SUM(BI15:BI17)</f>
        <v>0</v>
      </c>
      <c r="BJ18" s="4">
        <f t="shared" si="53"/>
        <v>15.900000000000176</v>
      </c>
      <c r="BK18" s="4">
        <v>379</v>
      </c>
      <c r="BL18" s="4">
        <v>0</v>
      </c>
      <c r="BM18" s="4">
        <v>0</v>
      </c>
      <c r="BN18" s="4">
        <f>SUM(BN15:BN17)</f>
        <v>379</v>
      </c>
      <c r="BP18" s="45">
        <f>SUM(BP15:BP17)</f>
        <v>118</v>
      </c>
      <c r="BQ18" s="45">
        <f>SUM(BQ15:BQ17)</f>
        <v>81</v>
      </c>
      <c r="BR18" s="45">
        <f>SUM(BR15:BR17)</f>
        <v>317</v>
      </c>
      <c r="BS18" s="45">
        <v>49</v>
      </c>
      <c r="BT18" s="45">
        <v>565</v>
      </c>
      <c r="BV18" s="45">
        <f>SUM(BV15:BV17)</f>
        <v>136</v>
      </c>
      <c r="BW18" s="45">
        <f>SUM(BW15:BW17)</f>
        <v>70</v>
      </c>
      <c r="BX18" s="45">
        <f>SUM(BX15:BX17)</f>
        <v>277</v>
      </c>
      <c r="BY18" s="45">
        <f>SUM(BY15:BY17)</f>
        <v>31</v>
      </c>
      <c r="BZ18" s="45">
        <f>SUM(BZ15:BZ17)</f>
        <v>514</v>
      </c>
      <c r="CA18" s="65"/>
      <c r="CB18" s="65"/>
    </row>
    <row r="19" spans="2:80" x14ac:dyDescent="0.25">
      <c r="D19" s="4"/>
      <c r="E19" s="4"/>
      <c r="F19" s="4"/>
      <c r="G19" s="4"/>
      <c r="H19" s="4"/>
      <c r="I19" s="4"/>
      <c r="J19" s="4"/>
      <c r="K19" s="4"/>
      <c r="L19" s="4"/>
      <c r="M19" s="4"/>
      <c r="N19" s="4"/>
      <c r="O19" s="4"/>
      <c r="P19" s="4"/>
      <c r="Q19" s="4"/>
      <c r="R19" s="4"/>
      <c r="S19" s="4"/>
      <c r="T19" s="4"/>
      <c r="U19" s="4"/>
      <c r="V19" s="4"/>
      <c r="W19" s="4"/>
      <c r="X19" s="4"/>
      <c r="Y19" s="33"/>
      <c r="Z19" s="4"/>
      <c r="AA19" s="4"/>
      <c r="AB19" s="4"/>
      <c r="AC19" s="4"/>
      <c r="AD19" s="4"/>
      <c r="AE19" s="4"/>
      <c r="AF19" s="4"/>
      <c r="AG19" s="4"/>
      <c r="AH19" s="4"/>
      <c r="AI19" s="4"/>
      <c r="AJ19" s="4"/>
      <c r="AK19" s="4"/>
      <c r="AL19" s="4"/>
      <c r="AM19" s="4"/>
      <c r="AN19" s="4"/>
      <c r="AO19" s="4"/>
      <c r="AP19" s="4"/>
      <c r="AQ19" s="4"/>
      <c r="AR19" s="4"/>
      <c r="AS19" s="4"/>
      <c r="AU19" s="30"/>
      <c r="AV19" s="4"/>
      <c r="AW19" s="4"/>
      <c r="AX19" s="4"/>
      <c r="AY19" s="30"/>
      <c r="AZ19" s="4"/>
      <c r="BA19" s="4"/>
      <c r="BB19" s="4"/>
      <c r="BC19" s="30"/>
      <c r="BD19" s="4"/>
      <c r="BE19" s="4"/>
      <c r="BF19" s="4"/>
      <c r="BG19" s="30"/>
      <c r="BH19" s="4"/>
      <c r="BI19" s="4"/>
      <c r="BJ19" s="4"/>
      <c r="BK19" s="4"/>
      <c r="BL19" s="4"/>
      <c r="BM19" s="4"/>
      <c r="BN19" s="4"/>
      <c r="BP19" s="102"/>
      <c r="BQ19" s="102"/>
      <c r="BR19" s="102"/>
      <c r="BS19" s="102"/>
      <c r="BT19" s="102"/>
      <c r="BV19" s="102"/>
      <c r="BW19" s="102"/>
      <c r="BX19" s="102"/>
      <c r="BY19" s="102"/>
      <c r="BZ19" s="102"/>
    </row>
    <row r="20" spans="2:80" x14ac:dyDescent="0.25">
      <c r="B20" s="1" t="s">
        <v>78</v>
      </c>
      <c r="D20" s="4">
        <v>0.15973599999999999</v>
      </c>
      <c r="E20" s="4">
        <v>-5.7110000000000001E-2</v>
      </c>
      <c r="F20" s="4"/>
      <c r="G20" s="4"/>
      <c r="H20" s="4">
        <f>SUM(E20:G20)</f>
        <v>-5.7110000000000001E-2</v>
      </c>
      <c r="I20" s="4">
        <v>-0.11980399999999999</v>
      </c>
      <c r="J20" s="4"/>
      <c r="K20" s="4"/>
      <c r="L20" s="4">
        <f>SUM(I20:K20)</f>
        <v>-0.11980399999999999</v>
      </c>
      <c r="M20" s="4">
        <v>-2.9766000000000001E-2</v>
      </c>
      <c r="N20" s="4"/>
      <c r="O20" s="4"/>
      <c r="P20" s="4">
        <f>SUM(M20:O20)</f>
        <v>-2.9766000000000001E-2</v>
      </c>
      <c r="Q20" s="4">
        <v>-4.2164059999999992</v>
      </c>
      <c r="R20" s="4"/>
      <c r="S20" s="4"/>
      <c r="T20" s="4">
        <f>SUM(Q20:S20)</f>
        <v>-4.2164059999999992</v>
      </c>
      <c r="U20" s="4">
        <v>-4.5999999999999996</v>
      </c>
      <c r="V20" s="4"/>
      <c r="W20" s="4"/>
      <c r="X20" s="4">
        <f>SUM(U20:W20)</f>
        <v>-4.5999999999999996</v>
      </c>
      <c r="Y20" s="33"/>
      <c r="Z20" s="4">
        <v>0.2</v>
      </c>
      <c r="AA20" s="4"/>
      <c r="AB20" s="4"/>
      <c r="AC20" s="4">
        <f>SUM(Z20:AB20)</f>
        <v>0.2</v>
      </c>
      <c r="AD20" s="4">
        <v>-5.3</v>
      </c>
      <c r="AE20" s="4"/>
      <c r="AF20" s="4"/>
      <c r="AG20" s="4">
        <f>SUM(AD20:AF20)</f>
        <v>-5.3</v>
      </c>
      <c r="AH20" s="4">
        <v>0.2</v>
      </c>
      <c r="AI20" s="4"/>
      <c r="AJ20" s="4"/>
      <c r="AK20" s="4">
        <f>SUM(AH20:AJ20)</f>
        <v>0.2</v>
      </c>
      <c r="AL20" s="4">
        <v>0</v>
      </c>
      <c r="AM20" s="4"/>
      <c r="AN20" s="4"/>
      <c r="AO20" s="4">
        <f>SUM(AL20:AN20)</f>
        <v>0</v>
      </c>
      <c r="AP20" s="4">
        <v>-4.9000000000000004</v>
      </c>
      <c r="AQ20" s="4"/>
      <c r="AR20" s="4"/>
      <c r="AS20" s="4">
        <f>SUM(AP20:AR20)</f>
        <v>-4.9000000000000004</v>
      </c>
      <c r="AU20" s="4">
        <v>0.1</v>
      </c>
      <c r="AV20" s="4"/>
      <c r="AW20" s="4"/>
      <c r="AX20" s="4">
        <v>0.1</v>
      </c>
      <c r="AY20" s="4">
        <v>0.124336</v>
      </c>
      <c r="AZ20" s="4"/>
      <c r="BA20" s="4"/>
      <c r="BB20" s="4">
        <v>0.124336</v>
      </c>
      <c r="BC20" s="4">
        <v>0.19219800000000001</v>
      </c>
      <c r="BD20" s="4"/>
      <c r="BE20" s="4"/>
      <c r="BF20" s="4">
        <v>0.19219800000000001</v>
      </c>
      <c r="BG20" s="4">
        <f>BK20-AU20-AY20-BC20</f>
        <v>0.58346600000000004</v>
      </c>
      <c r="BH20" s="4"/>
      <c r="BI20" s="4"/>
      <c r="BJ20" s="4">
        <f t="shared" ref="BJ20:BJ22" si="54">SUM(BG20:BI20)</f>
        <v>0.58346600000000004</v>
      </c>
      <c r="BK20" s="4">
        <v>1</v>
      </c>
      <c r="BL20" s="4"/>
      <c r="BM20" s="4"/>
      <c r="BN20" s="4">
        <f>SUM(BK20:BM20)</f>
        <v>1</v>
      </c>
      <c r="BP20" s="45">
        <v>0</v>
      </c>
      <c r="BQ20" s="45">
        <v>0</v>
      </c>
      <c r="BR20" s="45">
        <v>0</v>
      </c>
      <c r="BS20" s="45">
        <v>1</v>
      </c>
      <c r="BT20" s="45">
        <f t="shared" ref="BT20:BT22" si="55">SUM(BP20:BS20)</f>
        <v>1</v>
      </c>
      <c r="BV20" s="45">
        <v>0</v>
      </c>
      <c r="BW20" s="45">
        <v>0</v>
      </c>
      <c r="BX20" s="45">
        <v>0</v>
      </c>
      <c r="BY20" s="45">
        <v>1</v>
      </c>
      <c r="BZ20" s="45">
        <f>SUM(BV20:BY20)</f>
        <v>1</v>
      </c>
    </row>
    <row r="21" spans="2:80" x14ac:dyDescent="0.25">
      <c r="B21" s="1" t="s">
        <v>13</v>
      </c>
      <c r="D21" s="4">
        <v>9.0992000000000003E-2</v>
      </c>
      <c r="E21" s="4">
        <v>1.5643000000000001E-2</v>
      </c>
      <c r="F21" s="4"/>
      <c r="G21" s="4"/>
      <c r="H21" s="4">
        <f t="shared" ref="H21:H22" si="56">SUM(E21:G21)</f>
        <v>1.5643000000000001E-2</v>
      </c>
      <c r="I21" s="4">
        <v>2.4891E-2</v>
      </c>
      <c r="J21" s="4"/>
      <c r="K21" s="4"/>
      <c r="L21" s="4">
        <f t="shared" ref="L21:L22" si="57">SUM(I21:K21)</f>
        <v>2.4891E-2</v>
      </c>
      <c r="M21" s="4">
        <v>5.1147099999999996</v>
      </c>
      <c r="N21" s="4"/>
      <c r="O21" s="4"/>
      <c r="P21" s="4">
        <f t="shared" ref="P21:P22" si="58">SUM(M21:O21)</f>
        <v>5.1147099999999996</v>
      </c>
      <c r="Q21" s="4">
        <v>0.10422200000000004</v>
      </c>
      <c r="R21" s="4"/>
      <c r="S21" s="4"/>
      <c r="T21" s="4">
        <f t="shared" ref="T21:T22" si="59">SUM(Q21:S21)</f>
        <v>0.10422200000000004</v>
      </c>
      <c r="U21" s="4">
        <v>5.3</v>
      </c>
      <c r="V21" s="4"/>
      <c r="W21" s="4"/>
      <c r="X21" s="4">
        <f t="shared" ref="X21:X22" si="60">SUM(U21:W21)</f>
        <v>5.3</v>
      </c>
      <c r="Y21" s="33"/>
      <c r="Z21" s="4">
        <v>0</v>
      </c>
      <c r="AA21" s="4"/>
      <c r="AB21" s="4"/>
      <c r="AC21" s="4">
        <f t="shared" ref="AC21:AC22" si="61">SUM(Z21:AB21)</f>
        <v>0</v>
      </c>
      <c r="AD21" s="4">
        <v>0</v>
      </c>
      <c r="AE21" s="4"/>
      <c r="AF21" s="4"/>
      <c r="AG21" s="4">
        <f t="shared" ref="AG21:AG22" si="62">SUM(AD21:AF21)</f>
        <v>0</v>
      </c>
      <c r="AH21" s="4">
        <v>0.1</v>
      </c>
      <c r="AI21" s="4"/>
      <c r="AJ21" s="4"/>
      <c r="AK21" s="4">
        <f t="shared" ref="AK21:AK22" si="63">SUM(AH21:AJ21)</f>
        <v>0.1</v>
      </c>
      <c r="AL21" s="4">
        <v>0.3</v>
      </c>
      <c r="AM21" s="4"/>
      <c r="AN21" s="4"/>
      <c r="AO21" s="4">
        <f t="shared" ref="AO21:AO22" si="64">SUM(AL21:AN21)</f>
        <v>0.3</v>
      </c>
      <c r="AP21" s="4">
        <v>0.5</v>
      </c>
      <c r="AQ21" s="4"/>
      <c r="AR21" s="4"/>
      <c r="AS21" s="4">
        <f t="shared" ref="AS21:AS22" si="65">SUM(AP21:AR21)</f>
        <v>0.5</v>
      </c>
      <c r="AU21" s="4">
        <v>0</v>
      </c>
      <c r="AV21" s="4"/>
      <c r="AW21" s="4"/>
      <c r="AX21" s="4">
        <v>0</v>
      </c>
      <c r="AY21" s="4">
        <v>2.6518619999999999</v>
      </c>
      <c r="AZ21" s="4"/>
      <c r="BA21" s="4"/>
      <c r="BB21" s="4">
        <v>2.6518619999999999</v>
      </c>
      <c r="BC21" s="4">
        <v>4.8961969999999999</v>
      </c>
      <c r="BD21" s="4"/>
      <c r="BE21" s="4"/>
      <c r="BF21" s="4">
        <v>4.8961969999999999</v>
      </c>
      <c r="BG21" s="4">
        <f>BK21-AU21-AY21-BC21</f>
        <v>4.4519410000000006</v>
      </c>
      <c r="BH21" s="4"/>
      <c r="BI21" s="4"/>
      <c r="BJ21" s="4">
        <f t="shared" si="54"/>
        <v>4.4519410000000006</v>
      </c>
      <c r="BK21" s="4">
        <v>12</v>
      </c>
      <c r="BL21" s="4"/>
      <c r="BM21" s="4"/>
      <c r="BN21" s="4">
        <f t="shared" ref="BN21:BN22" si="66">SUM(BK21:BM21)</f>
        <v>12</v>
      </c>
      <c r="BP21" s="45">
        <v>2</v>
      </c>
      <c r="BQ21" s="45">
        <v>0</v>
      </c>
      <c r="BR21" s="45">
        <v>0</v>
      </c>
      <c r="BS21" s="45">
        <v>-1</v>
      </c>
      <c r="BT21" s="45">
        <f t="shared" si="55"/>
        <v>1</v>
      </c>
      <c r="BV21" s="45">
        <v>0</v>
      </c>
      <c r="BW21" s="45">
        <v>1</v>
      </c>
      <c r="BX21" s="45">
        <v>0</v>
      </c>
      <c r="BY21" s="45">
        <v>4</v>
      </c>
      <c r="BZ21" s="45">
        <f>SUM(BV21:BY21)</f>
        <v>5</v>
      </c>
    </row>
    <row r="22" spans="2:80" x14ac:dyDescent="0.25">
      <c r="B22" s="1" t="s">
        <v>14</v>
      </c>
      <c r="D22" s="4">
        <v>-12.5</v>
      </c>
      <c r="E22" s="4">
        <v>-10.5</v>
      </c>
      <c r="F22" s="4"/>
      <c r="G22" s="4"/>
      <c r="H22" s="4">
        <f t="shared" si="56"/>
        <v>-10.5</v>
      </c>
      <c r="I22" s="4">
        <v>-10.199999999999999</v>
      </c>
      <c r="J22" s="4"/>
      <c r="K22" s="4"/>
      <c r="L22" s="4">
        <f t="shared" si="57"/>
        <v>-10.199999999999999</v>
      </c>
      <c r="M22" s="4">
        <v>-9.3000000000000007</v>
      </c>
      <c r="N22" s="4"/>
      <c r="O22" s="4"/>
      <c r="P22" s="4">
        <f t="shared" si="58"/>
        <v>-9.3000000000000007</v>
      </c>
      <c r="Q22" s="4">
        <v>12.800000000000004</v>
      </c>
      <c r="R22" s="4"/>
      <c r="S22" s="4"/>
      <c r="T22" s="4">
        <f t="shared" si="59"/>
        <v>12.800000000000004</v>
      </c>
      <c r="U22" s="4">
        <v>-37.9</v>
      </c>
      <c r="V22" s="4"/>
      <c r="W22" s="4"/>
      <c r="X22" s="4">
        <f t="shared" si="60"/>
        <v>-37.9</v>
      </c>
      <c r="Y22" s="33"/>
      <c r="Z22" s="4">
        <v>-9.1999999999999993</v>
      </c>
      <c r="AA22" s="4"/>
      <c r="AB22" s="4"/>
      <c r="AC22" s="4">
        <f t="shared" si="61"/>
        <v>-9.1999999999999993</v>
      </c>
      <c r="AD22" s="4">
        <v>-8</v>
      </c>
      <c r="AE22" s="4"/>
      <c r="AF22" s="4"/>
      <c r="AG22" s="4">
        <f t="shared" si="62"/>
        <v>-8</v>
      </c>
      <c r="AH22" s="4">
        <v>-12.9</v>
      </c>
      <c r="AI22" s="4"/>
      <c r="AJ22" s="4"/>
      <c r="AK22" s="4">
        <f t="shared" si="63"/>
        <v>-12.9</v>
      </c>
      <c r="AL22" s="4">
        <v>-15.8</v>
      </c>
      <c r="AM22" s="4"/>
      <c r="AN22" s="4"/>
      <c r="AO22" s="4">
        <f t="shared" si="64"/>
        <v>-15.8</v>
      </c>
      <c r="AP22" s="4">
        <v>-45.9</v>
      </c>
      <c r="AQ22" s="4"/>
      <c r="AR22" s="4"/>
      <c r="AS22" s="4">
        <f t="shared" si="65"/>
        <v>-45.9</v>
      </c>
      <c r="AU22" s="4">
        <v>-23.4</v>
      </c>
      <c r="AV22" s="4"/>
      <c r="AW22" s="4"/>
      <c r="AX22" s="4">
        <v>-23.4</v>
      </c>
      <c r="AY22" s="4">
        <v>-24.2</v>
      </c>
      <c r="AZ22" s="4"/>
      <c r="BA22" s="4"/>
      <c r="BB22" s="4">
        <v>-24.2</v>
      </c>
      <c r="BC22" s="4">
        <v>-34.4</v>
      </c>
      <c r="BD22" s="4"/>
      <c r="BE22" s="4"/>
      <c r="BF22" s="4">
        <v>-34.4</v>
      </c>
      <c r="BG22" s="4">
        <f>BK22-AU22-AY22-BC22</f>
        <v>-61.999999999999993</v>
      </c>
      <c r="BH22" s="4"/>
      <c r="BI22" s="4"/>
      <c r="BJ22" s="4">
        <f t="shared" si="54"/>
        <v>-61.999999999999993</v>
      </c>
      <c r="BK22" s="4">
        <v>-144</v>
      </c>
      <c r="BL22" s="4"/>
      <c r="BM22" s="4"/>
      <c r="BN22" s="4">
        <f t="shared" si="66"/>
        <v>-144</v>
      </c>
      <c r="BP22" s="45">
        <v>-44</v>
      </c>
      <c r="BQ22" s="45">
        <v>-50</v>
      </c>
      <c r="BR22" s="45">
        <v>-51</v>
      </c>
      <c r="BS22" s="45">
        <v>-38</v>
      </c>
      <c r="BT22" s="45">
        <f t="shared" si="55"/>
        <v>-183</v>
      </c>
      <c r="BV22" s="45">
        <v>-54</v>
      </c>
      <c r="BW22" s="45">
        <v>-40</v>
      </c>
      <c r="BX22" s="45">
        <v>-38</v>
      </c>
      <c r="BY22" s="45">
        <v>-36</v>
      </c>
      <c r="BZ22" s="45">
        <f>SUM(BV22:BY22)</f>
        <v>-168</v>
      </c>
    </row>
    <row r="23" spans="2:80" x14ac:dyDescent="0.25">
      <c r="B23" s="6" t="s">
        <v>15</v>
      </c>
      <c r="D23" s="7">
        <v>-12.249271999999999</v>
      </c>
      <c r="E23" s="7">
        <v>-10.541466999999999</v>
      </c>
      <c r="F23" s="7">
        <v>0</v>
      </c>
      <c r="G23" s="7">
        <v>0</v>
      </c>
      <c r="H23" s="7">
        <f>SUM(H20:H22)</f>
        <v>-10.541467000000001</v>
      </c>
      <c r="I23" s="7">
        <v>-10.294912999999999</v>
      </c>
      <c r="J23" s="7">
        <v>0</v>
      </c>
      <c r="K23" s="7">
        <v>0</v>
      </c>
      <c r="L23" s="7">
        <f>SUM(L20:L22)</f>
        <v>-10.294912999999999</v>
      </c>
      <c r="M23" s="7">
        <v>-4.2150559999999997</v>
      </c>
      <c r="N23" s="7">
        <v>0</v>
      </c>
      <c r="O23" s="7">
        <v>0</v>
      </c>
      <c r="P23" s="7">
        <f>SUM(P20:P22)</f>
        <v>-4.2150560000000015</v>
      </c>
      <c r="Q23" s="7">
        <v>8.6878160000000051</v>
      </c>
      <c r="R23" s="7">
        <v>0</v>
      </c>
      <c r="S23" s="7">
        <v>0</v>
      </c>
      <c r="T23" s="7">
        <f>SUM(T20:T22)</f>
        <v>8.6878160000000051</v>
      </c>
      <c r="U23" s="7">
        <v>-37.199999999999996</v>
      </c>
      <c r="V23" s="7">
        <v>0</v>
      </c>
      <c r="W23" s="7">
        <v>0</v>
      </c>
      <c r="X23" s="7">
        <f>SUM(X20:X22)</f>
        <v>-37.199999999999996</v>
      </c>
      <c r="Y23" s="33"/>
      <c r="Z23" s="7">
        <v>-9</v>
      </c>
      <c r="AA23" s="7">
        <v>0</v>
      </c>
      <c r="AB23" s="7">
        <v>0</v>
      </c>
      <c r="AC23" s="7">
        <f>SUM(AC20:AC22)</f>
        <v>-9</v>
      </c>
      <c r="AD23" s="7">
        <v>-13.3</v>
      </c>
      <c r="AE23" s="7">
        <v>0</v>
      </c>
      <c r="AF23" s="7">
        <v>0</v>
      </c>
      <c r="AG23" s="7">
        <f>SUM(AG20:AG22)</f>
        <v>-13.3</v>
      </c>
      <c r="AH23" s="7">
        <v>-12.6</v>
      </c>
      <c r="AI23" s="7">
        <v>0</v>
      </c>
      <c r="AJ23" s="7">
        <v>0</v>
      </c>
      <c r="AK23" s="7">
        <f>SUM(AK20:AK22)</f>
        <v>-12.6</v>
      </c>
      <c r="AL23" s="7">
        <v>-15.5</v>
      </c>
      <c r="AM23" s="7">
        <v>0</v>
      </c>
      <c r="AN23" s="7">
        <v>0</v>
      </c>
      <c r="AO23" s="7">
        <f>SUM(AO20:AO22)</f>
        <v>-15.5</v>
      </c>
      <c r="AP23" s="7">
        <v>-50.3</v>
      </c>
      <c r="AQ23" s="7">
        <v>0</v>
      </c>
      <c r="AR23" s="7">
        <v>0</v>
      </c>
      <c r="AS23" s="7">
        <f>SUM(AS20:AS22)</f>
        <v>-50.3</v>
      </c>
      <c r="AU23" s="7">
        <v>-23.299999999999997</v>
      </c>
      <c r="AV23" s="7">
        <v>0</v>
      </c>
      <c r="AW23" s="7">
        <v>0</v>
      </c>
      <c r="AX23" s="7">
        <v>-23.299999999999997</v>
      </c>
      <c r="AY23" s="7">
        <v>-21.423801999999998</v>
      </c>
      <c r="AZ23" s="7">
        <v>0</v>
      </c>
      <c r="BA23" s="7">
        <v>0</v>
      </c>
      <c r="BB23" s="7">
        <v>-21.423801999999998</v>
      </c>
      <c r="BC23" s="7">
        <v>-29.311604999999997</v>
      </c>
      <c r="BD23" s="7">
        <v>0</v>
      </c>
      <c r="BE23" s="7">
        <v>0</v>
      </c>
      <c r="BF23" s="7">
        <v>-29.311605</v>
      </c>
      <c r="BG23" s="7">
        <f>SUM(BG20:BG22)</f>
        <v>-56.964592999999994</v>
      </c>
      <c r="BH23" s="7">
        <f>SUM(BH20:BH22)</f>
        <v>0</v>
      </c>
      <c r="BI23" s="7">
        <f t="shared" ref="BI23:BJ23" si="67">SUM(BI20:BI22)</f>
        <v>0</v>
      </c>
      <c r="BJ23" s="7">
        <f t="shared" si="67"/>
        <v>-56.964592999999994</v>
      </c>
      <c r="BK23" s="7">
        <v>-131</v>
      </c>
      <c r="BL23" s="7">
        <v>0</v>
      </c>
      <c r="BM23" s="7">
        <v>0</v>
      </c>
      <c r="BN23" s="7">
        <f>SUM(BN20:BN22)</f>
        <v>-131</v>
      </c>
      <c r="BP23" s="103">
        <f>SUM(BP20:BP22)</f>
        <v>-42</v>
      </c>
      <c r="BQ23" s="103">
        <f>SUM(BQ20:BQ22)</f>
        <v>-50</v>
      </c>
      <c r="BR23" s="103">
        <f>SUM(BR20:BR22)</f>
        <v>-51</v>
      </c>
      <c r="BS23" s="103">
        <v>-38</v>
      </c>
      <c r="BT23" s="103">
        <f>SUM(BT20:BT22)</f>
        <v>-181</v>
      </c>
      <c r="BV23" s="103">
        <f>SUM(BV20:BV22)</f>
        <v>-54</v>
      </c>
      <c r="BW23" s="103">
        <f>SUM(BW20:BW22)</f>
        <v>-39</v>
      </c>
      <c r="BX23" s="103">
        <f>SUM(BX20:BX22)</f>
        <v>-38</v>
      </c>
      <c r="BY23" s="103">
        <f>SUM(BY20:BY22)</f>
        <v>-31</v>
      </c>
      <c r="BZ23" s="103">
        <f>SUM(BV23:BY23)</f>
        <v>-162</v>
      </c>
      <c r="CA23" s="65"/>
      <c r="CB23" s="65"/>
    </row>
    <row r="24" spans="2:80" x14ac:dyDescent="0.25">
      <c r="B24" s="8" t="s">
        <v>16</v>
      </c>
      <c r="D24" s="4">
        <v>59.850727999999926</v>
      </c>
      <c r="E24" s="4">
        <v>67.458532999999903</v>
      </c>
      <c r="F24" s="4">
        <v>0</v>
      </c>
      <c r="G24" s="4">
        <v>0</v>
      </c>
      <c r="H24" s="4">
        <f>H18+H23</f>
        <v>67.458532999999846</v>
      </c>
      <c r="I24" s="4">
        <v>46.405087000000002</v>
      </c>
      <c r="J24" s="4">
        <v>0</v>
      </c>
      <c r="K24" s="4">
        <v>0</v>
      </c>
      <c r="L24" s="4">
        <f>L18+L23</f>
        <v>46.405087000000002</v>
      </c>
      <c r="M24" s="4">
        <v>189.4849440000001</v>
      </c>
      <c r="N24" s="4">
        <v>0</v>
      </c>
      <c r="O24" s="4">
        <v>0</v>
      </c>
      <c r="P24" s="4">
        <f>P18+P23</f>
        <v>189.4849440000001</v>
      </c>
      <c r="Q24" s="4">
        <v>282.58781599999998</v>
      </c>
      <c r="R24" s="4">
        <v>0</v>
      </c>
      <c r="S24" s="4">
        <v>0</v>
      </c>
      <c r="T24" s="4">
        <f>T18+T23</f>
        <v>282.58781599999998</v>
      </c>
      <c r="U24" s="4">
        <v>351.1</v>
      </c>
      <c r="V24" s="4">
        <v>0</v>
      </c>
      <c r="W24" s="4">
        <v>0</v>
      </c>
      <c r="X24" s="4">
        <f>X18+X23</f>
        <v>351.0999999999998</v>
      </c>
      <c r="Y24" s="33"/>
      <c r="Z24" s="4">
        <v>88.6</v>
      </c>
      <c r="AA24" s="4">
        <v>0</v>
      </c>
      <c r="AB24" s="4">
        <v>0</v>
      </c>
      <c r="AC24" s="4">
        <f>AC18+AC23</f>
        <v>88.600000000000023</v>
      </c>
      <c r="AD24" s="4">
        <v>60</v>
      </c>
      <c r="AE24" s="4">
        <v>0</v>
      </c>
      <c r="AF24" s="4">
        <v>0</v>
      </c>
      <c r="AG24" s="4">
        <f>AG18+AG23</f>
        <v>60.000000000000114</v>
      </c>
      <c r="AH24" s="4">
        <v>188.8</v>
      </c>
      <c r="AI24" s="4">
        <v>0</v>
      </c>
      <c r="AJ24" s="4">
        <v>0</v>
      </c>
      <c r="AK24" s="4">
        <f>AK18+AK23</f>
        <v>188.80000000000004</v>
      </c>
      <c r="AL24" s="4">
        <v>35.200000000000003</v>
      </c>
      <c r="AM24" s="4">
        <v>0</v>
      </c>
      <c r="AN24" s="4">
        <v>0</v>
      </c>
      <c r="AO24" s="4">
        <f>AO18+AO23</f>
        <v>35.199999999999932</v>
      </c>
      <c r="AP24" s="4">
        <v>372.8</v>
      </c>
      <c r="AQ24" s="4">
        <v>0</v>
      </c>
      <c r="AR24" s="4">
        <v>0</v>
      </c>
      <c r="AS24" s="4">
        <f>AS18+AS23</f>
        <v>372.80000000000081</v>
      </c>
      <c r="AU24" s="4">
        <v>65.400000000000034</v>
      </c>
      <c r="AV24" s="4">
        <v>0</v>
      </c>
      <c r="AW24" s="4">
        <v>0</v>
      </c>
      <c r="AX24" s="4">
        <v>65.400000000000077</v>
      </c>
      <c r="AY24" s="4">
        <v>3.5761980000001437</v>
      </c>
      <c r="AZ24" s="4">
        <v>0</v>
      </c>
      <c r="BA24" s="4">
        <v>0</v>
      </c>
      <c r="BB24" s="4">
        <v>3.5761980000001721</v>
      </c>
      <c r="BC24" s="4">
        <v>220.08839500000002</v>
      </c>
      <c r="BD24" s="4">
        <v>0</v>
      </c>
      <c r="BE24" s="4">
        <v>0</v>
      </c>
      <c r="BF24" s="4">
        <v>220.08839499999999</v>
      </c>
      <c r="BG24" s="4">
        <f>BG18+BG23</f>
        <v>-41.064592999999817</v>
      </c>
      <c r="BH24" s="4">
        <f>BH18+BH23</f>
        <v>0</v>
      </c>
      <c r="BI24" s="4">
        <f t="shared" ref="BI24" si="68">BI18+BI23</f>
        <v>0</v>
      </c>
      <c r="BJ24" s="4">
        <f>BJ18+BJ23</f>
        <v>-41.064592999999817</v>
      </c>
      <c r="BK24" s="4">
        <v>248</v>
      </c>
      <c r="BL24" s="4">
        <v>0</v>
      </c>
      <c r="BM24" s="4">
        <v>0</v>
      </c>
      <c r="BN24" s="4">
        <f>BN18+BN23</f>
        <v>248</v>
      </c>
      <c r="BP24" s="45">
        <f>BP18+BP23</f>
        <v>76</v>
      </c>
      <c r="BQ24" s="45">
        <f>BQ18+BQ23</f>
        <v>31</v>
      </c>
      <c r="BR24" s="45">
        <f>BR18+BR23</f>
        <v>266</v>
      </c>
      <c r="BS24" s="45">
        <f>BS18+BS23</f>
        <v>11</v>
      </c>
      <c r="BT24" s="45">
        <f>BT18+BT23</f>
        <v>384</v>
      </c>
      <c r="BV24" s="45">
        <f>BV18+BV23</f>
        <v>82</v>
      </c>
      <c r="BW24" s="45">
        <f>BW18+BW23</f>
        <v>31</v>
      </c>
      <c r="BX24" s="45">
        <f>BX18+BX23</f>
        <v>239</v>
      </c>
      <c r="BY24" s="45">
        <f>BY18+BY23</f>
        <v>0</v>
      </c>
      <c r="BZ24" s="45">
        <f>BZ18+BZ23</f>
        <v>352</v>
      </c>
      <c r="CA24" s="65"/>
      <c r="CB24" s="65"/>
    </row>
    <row r="25" spans="2:80" x14ac:dyDescent="0.25">
      <c r="E25" s="1"/>
      <c r="F25" s="1"/>
      <c r="G25" s="1"/>
      <c r="H25" s="1"/>
      <c r="I25" s="1"/>
      <c r="J25" s="1"/>
      <c r="K25" s="1"/>
      <c r="L25" s="1"/>
      <c r="M25" s="1"/>
      <c r="N25" s="1"/>
      <c r="O25" s="1"/>
      <c r="P25" s="1"/>
      <c r="Q25" s="4"/>
      <c r="R25" s="1"/>
      <c r="S25" s="1"/>
      <c r="T25" s="1"/>
      <c r="U25" s="4"/>
      <c r="V25" s="1"/>
      <c r="W25" s="1"/>
      <c r="X25" s="1"/>
      <c r="Y25" s="33"/>
      <c r="Z25" s="4"/>
      <c r="AA25" s="1"/>
      <c r="AB25" s="1"/>
      <c r="AC25" s="1"/>
      <c r="AD25" s="4"/>
      <c r="AE25" s="1"/>
      <c r="AF25" s="1"/>
      <c r="AG25" s="1"/>
      <c r="AH25" s="4"/>
      <c r="AI25" s="1"/>
      <c r="AJ25" s="1"/>
      <c r="AK25" s="1"/>
      <c r="AL25" s="4"/>
      <c r="AM25" s="1"/>
      <c r="AN25" s="1"/>
      <c r="AO25" s="1"/>
      <c r="AP25" s="4"/>
      <c r="AQ25" s="1"/>
      <c r="AR25" s="1"/>
      <c r="AS25" s="1"/>
      <c r="AU25" s="30"/>
      <c r="AV25" s="1"/>
      <c r="AW25" s="1"/>
      <c r="AX25" s="1"/>
      <c r="AY25" s="30"/>
      <c r="AZ25" s="1"/>
      <c r="BA25" s="1"/>
      <c r="BB25" s="1"/>
      <c r="BC25" s="30"/>
      <c r="BD25" s="1"/>
      <c r="BE25" s="1"/>
      <c r="BF25" s="1"/>
      <c r="BG25" s="30"/>
      <c r="BH25" s="1"/>
      <c r="BI25" s="1"/>
      <c r="BJ25" s="1"/>
      <c r="BK25" s="1"/>
      <c r="BL25" s="1"/>
      <c r="BM25" s="1"/>
      <c r="BN25" s="1"/>
      <c r="BP25" s="102"/>
      <c r="BQ25" s="102"/>
      <c r="BR25" s="102"/>
      <c r="BS25" s="102"/>
      <c r="BT25" s="102"/>
      <c r="BV25" s="102"/>
      <c r="BW25" s="102"/>
      <c r="BX25" s="102"/>
      <c r="BY25" s="102"/>
      <c r="BZ25" s="102"/>
    </row>
    <row r="26" spans="2:80" x14ac:dyDescent="0.25">
      <c r="B26" s="6" t="s">
        <v>17</v>
      </c>
      <c r="D26" s="7">
        <v>-13.154999999999999</v>
      </c>
      <c r="E26" s="7">
        <v>-13.355</v>
      </c>
      <c r="F26" s="7"/>
      <c r="G26" s="7"/>
      <c r="H26" s="7">
        <f>SUM(E26:G26)</f>
        <v>-13.355</v>
      </c>
      <c r="I26" s="7">
        <v>-10</v>
      </c>
      <c r="J26" s="7"/>
      <c r="K26" s="7"/>
      <c r="L26" s="7">
        <f>SUM(I26:K26)</f>
        <v>-10</v>
      </c>
      <c r="M26" s="7">
        <v>-42.8</v>
      </c>
      <c r="N26" s="7"/>
      <c r="O26" s="7"/>
      <c r="P26" s="7">
        <f>SUM(M26:O26)</f>
        <v>-42.8</v>
      </c>
      <c r="Q26" s="7">
        <v>14.909999999999997</v>
      </c>
      <c r="R26" s="7"/>
      <c r="S26" s="7"/>
      <c r="T26" s="7">
        <f>SUM(Q26:S26)</f>
        <v>14.909999999999997</v>
      </c>
      <c r="U26" s="7">
        <v>-74.599999999999994</v>
      </c>
      <c r="V26" s="7"/>
      <c r="W26" s="7"/>
      <c r="X26" s="7">
        <f>SUM(U26:W26)</f>
        <v>-74.599999999999994</v>
      </c>
      <c r="Y26" s="33"/>
      <c r="Z26" s="7">
        <v>-19.5</v>
      </c>
      <c r="AA26" s="7"/>
      <c r="AB26" s="7"/>
      <c r="AC26" s="7">
        <f>SUM(Z26:AB26)</f>
        <v>-19.5</v>
      </c>
      <c r="AD26" s="7">
        <v>-13.3</v>
      </c>
      <c r="AE26" s="7"/>
      <c r="AF26" s="7"/>
      <c r="AG26" s="7">
        <f>SUM(AD26:AF26)</f>
        <v>-13.3</v>
      </c>
      <c r="AH26" s="7">
        <v>-41.5</v>
      </c>
      <c r="AI26" s="7"/>
      <c r="AJ26" s="7"/>
      <c r="AK26" s="7">
        <f>SUM(AH26:AJ26)</f>
        <v>-41.5</v>
      </c>
      <c r="AL26" s="7">
        <v>-17.7</v>
      </c>
      <c r="AM26" s="7"/>
      <c r="AN26" s="7"/>
      <c r="AO26" s="7">
        <f>SUM(AL26:AN26)</f>
        <v>-17.7</v>
      </c>
      <c r="AP26" s="7">
        <v>-92.1</v>
      </c>
      <c r="AQ26" s="7"/>
      <c r="AR26" s="7"/>
      <c r="AS26" s="7">
        <f>SUM(AP26:AR26)</f>
        <v>-92.1</v>
      </c>
      <c r="AU26" s="7">
        <v>-16.399999999999999</v>
      </c>
      <c r="AV26" s="7"/>
      <c r="AW26" s="7"/>
      <c r="AX26" s="7">
        <v>-16.399999999999999</v>
      </c>
      <c r="AY26" s="7">
        <v>-2</v>
      </c>
      <c r="AZ26" s="7"/>
      <c r="BA26" s="7"/>
      <c r="BB26" s="7">
        <v>-2</v>
      </c>
      <c r="BC26" s="7">
        <v>-56.9</v>
      </c>
      <c r="BD26" s="7"/>
      <c r="BE26" s="7"/>
      <c r="BF26" s="7">
        <v>-56.9</v>
      </c>
      <c r="BG26" s="7">
        <f>BK26-AU26-AY26-BC26</f>
        <v>-3.7000000000000028</v>
      </c>
      <c r="BH26" s="7"/>
      <c r="BI26" s="7"/>
      <c r="BJ26" s="7">
        <f t="shared" ref="BJ26" si="69">SUM(BG26:BI26)</f>
        <v>-3.7000000000000028</v>
      </c>
      <c r="BK26" s="7">
        <v>-79</v>
      </c>
      <c r="BL26" s="7"/>
      <c r="BM26" s="7"/>
      <c r="BN26" s="7">
        <f>SUM(BK26:BM26)</f>
        <v>-79</v>
      </c>
      <c r="BP26" s="103">
        <v>-17</v>
      </c>
      <c r="BQ26" s="103">
        <v>-7</v>
      </c>
      <c r="BR26" s="103">
        <v>-65</v>
      </c>
      <c r="BS26" s="103">
        <v>-13</v>
      </c>
      <c r="BT26" s="103">
        <f>SUM(BP26:BS26)</f>
        <v>-102</v>
      </c>
      <c r="BV26" s="103">
        <v>-18</v>
      </c>
      <c r="BW26" s="103">
        <v>-7</v>
      </c>
      <c r="BX26" s="103">
        <v>-53</v>
      </c>
      <c r="BY26" s="103">
        <v>-31</v>
      </c>
      <c r="BZ26" s="103">
        <f>SUM(BV26:BY26)</f>
        <v>-109</v>
      </c>
    </row>
    <row r="27" spans="2:80" x14ac:dyDescent="0.25">
      <c r="B27" s="8" t="s">
        <v>18</v>
      </c>
      <c r="D27" s="4">
        <v>46.695727999999924</v>
      </c>
      <c r="E27" s="4">
        <v>54.103532999999899</v>
      </c>
      <c r="F27" s="4">
        <v>0</v>
      </c>
      <c r="G27" s="4">
        <v>0</v>
      </c>
      <c r="H27" s="4">
        <f>SUM(H24:H26)</f>
        <v>54.103532999999842</v>
      </c>
      <c r="I27" s="4">
        <v>36.405087000000002</v>
      </c>
      <c r="J27" s="4">
        <v>0</v>
      </c>
      <c r="K27" s="4">
        <v>0</v>
      </c>
      <c r="L27" s="4">
        <f>SUM(L24:L26)</f>
        <v>36.405087000000002</v>
      </c>
      <c r="M27" s="4">
        <v>146.68494400000009</v>
      </c>
      <c r="N27" s="4">
        <v>0</v>
      </c>
      <c r="O27" s="4">
        <v>0</v>
      </c>
      <c r="P27" s="4">
        <f>SUM(P24:P26)</f>
        <v>146.68494400000009</v>
      </c>
      <c r="Q27" s="4">
        <v>297.49781599999994</v>
      </c>
      <c r="R27" s="4">
        <v>0</v>
      </c>
      <c r="S27" s="4">
        <v>0</v>
      </c>
      <c r="T27" s="4">
        <f>SUM(T24:T26)</f>
        <v>297.49781599999994</v>
      </c>
      <c r="U27" s="4">
        <v>276.5</v>
      </c>
      <c r="V27" s="4">
        <v>0</v>
      </c>
      <c r="W27" s="4">
        <v>0</v>
      </c>
      <c r="X27" s="4">
        <f>SUM(X24:X26)</f>
        <v>276.49999999999977</v>
      </c>
      <c r="Y27" s="33"/>
      <c r="Z27" s="4">
        <v>69.099999999999994</v>
      </c>
      <c r="AA27" s="4">
        <v>0</v>
      </c>
      <c r="AB27" s="4">
        <v>0</v>
      </c>
      <c r="AC27" s="4">
        <f>SUM(AC24:AC26)</f>
        <v>69.100000000000023</v>
      </c>
      <c r="AD27" s="4">
        <v>46.7</v>
      </c>
      <c r="AE27" s="4">
        <v>0</v>
      </c>
      <c r="AF27" s="4">
        <v>0</v>
      </c>
      <c r="AG27" s="4">
        <f>SUM(AG24:AG26)</f>
        <v>46.700000000000117</v>
      </c>
      <c r="AH27" s="4">
        <v>147.30000000000001</v>
      </c>
      <c r="AI27" s="4">
        <v>0</v>
      </c>
      <c r="AJ27" s="4">
        <v>0</v>
      </c>
      <c r="AK27" s="4">
        <f>SUM(AK24:AK26)</f>
        <v>147.30000000000004</v>
      </c>
      <c r="AL27" s="4">
        <v>17.600000000000001</v>
      </c>
      <c r="AM27" s="4">
        <v>0</v>
      </c>
      <c r="AN27" s="4">
        <v>0</v>
      </c>
      <c r="AO27" s="4">
        <f>SUM(AO24:AO26)</f>
        <v>17.499999999999932</v>
      </c>
      <c r="AP27" s="4">
        <v>280.7</v>
      </c>
      <c r="AQ27" s="4">
        <v>0</v>
      </c>
      <c r="AR27" s="4">
        <v>0</v>
      </c>
      <c r="AS27" s="4">
        <f>SUM(AS24:AS26)</f>
        <v>280.70000000000084</v>
      </c>
      <c r="AU27" s="4">
        <v>49.000000000000036</v>
      </c>
      <c r="AV27" s="4">
        <v>0</v>
      </c>
      <c r="AW27" s="4">
        <v>0</v>
      </c>
      <c r="AX27" s="4">
        <v>49.000000000000078</v>
      </c>
      <c r="AY27" s="4">
        <v>1.5761980000001437</v>
      </c>
      <c r="AZ27" s="4">
        <v>0</v>
      </c>
      <c r="BA27" s="4">
        <v>0</v>
      </c>
      <c r="BB27" s="4">
        <v>1.5761980000001721</v>
      </c>
      <c r="BC27" s="4">
        <v>163.18839500000001</v>
      </c>
      <c r="BD27" s="4">
        <v>0</v>
      </c>
      <c r="BE27" s="4">
        <v>0</v>
      </c>
      <c r="BF27" s="4">
        <v>163.18839499999999</v>
      </c>
      <c r="BG27" s="4">
        <f>SUM(BG24:BG26)</f>
        <v>-44.76459299999982</v>
      </c>
      <c r="BH27" s="4">
        <f>SUM(BH24:BH26)</f>
        <v>0</v>
      </c>
      <c r="BI27" s="4">
        <f t="shared" ref="BI27:BJ27" si="70">SUM(BI24:BI26)</f>
        <v>0</v>
      </c>
      <c r="BJ27" s="4">
        <f t="shared" si="70"/>
        <v>-44.76459299999982</v>
      </c>
      <c r="BK27" s="4">
        <v>169</v>
      </c>
      <c r="BL27" s="4">
        <v>0</v>
      </c>
      <c r="BM27" s="4">
        <v>0</v>
      </c>
      <c r="BN27" s="4">
        <f>SUM(BN24:BN26)</f>
        <v>169</v>
      </c>
      <c r="BP27" s="45">
        <f>SUM(BP24:BP26)</f>
        <v>59</v>
      </c>
      <c r="BQ27" s="45">
        <f>SUM(BQ24:BQ26)</f>
        <v>24</v>
      </c>
      <c r="BR27" s="45">
        <f>SUM(BR24:BR26)</f>
        <v>201</v>
      </c>
      <c r="BS27" s="45">
        <f>SUM(BS24:BS26)</f>
        <v>-2</v>
      </c>
      <c r="BT27" s="45">
        <f>SUM(BT24:BT26)</f>
        <v>282</v>
      </c>
      <c r="BV27" s="45">
        <f>SUM(BV24:BV26)</f>
        <v>64</v>
      </c>
      <c r="BW27" s="45">
        <f>SUM(BW24:BW26)</f>
        <v>24</v>
      </c>
      <c r="BX27" s="45">
        <f>SUM(BX24:BX26)</f>
        <v>186</v>
      </c>
      <c r="BY27" s="45">
        <f>SUM(BY24:BY26)</f>
        <v>-31</v>
      </c>
      <c r="BZ27" s="45">
        <f>SUM(BZ24:BZ26)</f>
        <v>243</v>
      </c>
    </row>
    <row r="28" spans="2:80" x14ac:dyDescent="0.25">
      <c r="B28" s="8"/>
      <c r="D28" s="4"/>
      <c r="E28" s="4"/>
      <c r="F28" s="4"/>
      <c r="G28" s="4"/>
      <c r="H28" s="4"/>
      <c r="I28" s="4"/>
      <c r="J28" s="4"/>
      <c r="K28" s="4"/>
      <c r="L28" s="4"/>
      <c r="M28" s="4"/>
      <c r="N28" s="4"/>
      <c r="O28" s="4"/>
      <c r="P28" s="4"/>
      <c r="Q28" s="4"/>
      <c r="R28" s="4"/>
      <c r="S28" s="4"/>
      <c r="T28" s="4"/>
      <c r="U28" s="4"/>
      <c r="V28" s="4"/>
      <c r="W28" s="4"/>
      <c r="X28" s="4"/>
      <c r="Y28" s="33"/>
      <c r="Z28" s="4"/>
      <c r="AA28" s="4"/>
      <c r="AB28" s="4"/>
      <c r="AC28" s="4"/>
      <c r="AD28" s="4"/>
      <c r="AE28" s="4"/>
      <c r="AF28" s="4"/>
      <c r="AG28" s="4"/>
      <c r="AH28" s="4"/>
      <c r="AI28" s="4"/>
      <c r="AJ28" s="4"/>
      <c r="AK28" s="4"/>
      <c r="AL28" s="4"/>
      <c r="AM28" s="4"/>
      <c r="AN28" s="4"/>
      <c r="AO28" s="4"/>
      <c r="AP28" s="4"/>
      <c r="AQ28" s="4"/>
      <c r="AR28" s="4"/>
      <c r="AS28" s="4"/>
      <c r="AU28" s="4"/>
      <c r="AV28" s="4"/>
      <c r="AW28" s="4"/>
      <c r="AX28" s="4"/>
      <c r="AY28" s="4"/>
      <c r="AZ28" s="4"/>
      <c r="BA28" s="4"/>
      <c r="BB28" s="4"/>
      <c r="BC28" s="4"/>
      <c r="BD28" s="4"/>
      <c r="BE28" s="4"/>
      <c r="BF28" s="4"/>
      <c r="BG28" s="4"/>
      <c r="BH28" s="4"/>
      <c r="BI28" s="4"/>
      <c r="BJ28" s="4"/>
      <c r="BK28" s="4"/>
      <c r="BN28" s="4"/>
      <c r="BP28" s="45"/>
      <c r="BQ28" s="45"/>
      <c r="BR28" s="45"/>
      <c r="BS28" s="45"/>
      <c r="BT28" s="45"/>
      <c r="BV28" s="45"/>
      <c r="BW28" s="45"/>
      <c r="BX28" s="45"/>
      <c r="BY28" s="45"/>
      <c r="BZ28" s="45"/>
    </row>
    <row r="29" spans="2:80" x14ac:dyDescent="0.25">
      <c r="B29" s="8" t="s">
        <v>103</v>
      </c>
      <c r="D29" s="4">
        <v>0</v>
      </c>
      <c r="E29" s="4">
        <v>0</v>
      </c>
      <c r="F29" s="4"/>
      <c r="G29" s="4"/>
      <c r="H29" s="4">
        <f>SUM(E29:G29)</f>
        <v>0</v>
      </c>
      <c r="I29" s="4">
        <v>0</v>
      </c>
      <c r="J29" s="4"/>
      <c r="K29" s="4"/>
      <c r="L29" s="4">
        <f>SUM(I29:K29)</f>
        <v>0</v>
      </c>
      <c r="M29" s="4">
        <v>0</v>
      </c>
      <c r="N29" s="4"/>
      <c r="O29" s="4"/>
      <c r="P29" s="4">
        <f>SUM(M29:O29)</f>
        <v>0</v>
      </c>
      <c r="Q29" s="4">
        <v>0</v>
      </c>
      <c r="R29" s="4"/>
      <c r="S29" s="4"/>
      <c r="T29" s="4">
        <f>SUM(Q29:S29)</f>
        <v>0</v>
      </c>
      <c r="U29" s="4">
        <v>0</v>
      </c>
      <c r="V29" s="4"/>
      <c r="W29" s="4"/>
      <c r="X29" s="4">
        <f>SUM(U29:W29)</f>
        <v>0</v>
      </c>
      <c r="Y29" s="33"/>
      <c r="Z29" s="4">
        <v>0</v>
      </c>
      <c r="AA29" s="4"/>
      <c r="AB29" s="4"/>
      <c r="AC29" s="4">
        <f>SUM(Z29:AB29)</f>
        <v>0</v>
      </c>
      <c r="AD29" s="4">
        <v>0</v>
      </c>
      <c r="AE29" s="4"/>
      <c r="AF29" s="4"/>
      <c r="AG29" s="4">
        <f>SUM(AD29:AF29)</f>
        <v>0</v>
      </c>
      <c r="AH29" s="4">
        <v>0</v>
      </c>
      <c r="AI29" s="4"/>
      <c r="AJ29" s="4"/>
      <c r="AK29" s="4">
        <f>SUM(AH29:AJ29)</f>
        <v>0</v>
      </c>
      <c r="AL29" s="4">
        <v>0</v>
      </c>
      <c r="AM29" s="4"/>
      <c r="AN29" s="4"/>
      <c r="AO29" s="4">
        <f>SUM(AL29:AN29)</f>
        <v>0</v>
      </c>
      <c r="AP29" s="4">
        <v>0</v>
      </c>
      <c r="AQ29" s="4"/>
      <c r="AR29" s="4"/>
      <c r="AS29" s="4">
        <f>SUM(AP29:AR29)</f>
        <v>0</v>
      </c>
      <c r="AU29" s="4">
        <v>0</v>
      </c>
      <c r="AV29" s="4"/>
      <c r="AW29" s="4"/>
      <c r="AX29" s="4">
        <v>0</v>
      </c>
      <c r="AY29" s="4">
        <v>21.6</v>
      </c>
      <c r="AZ29" s="4"/>
      <c r="BA29" s="4"/>
      <c r="BB29" s="4">
        <v>21.6</v>
      </c>
      <c r="BC29" s="4">
        <v>18.399979999999999</v>
      </c>
      <c r="BD29" s="4"/>
      <c r="BE29" s="4"/>
      <c r="BF29" s="4">
        <v>18.399979999999999</v>
      </c>
      <c r="BG29" s="4">
        <f>BK29-AU29-AY29-BC29</f>
        <v>-22.999980000000001</v>
      </c>
      <c r="BH29" s="4"/>
      <c r="BI29" s="4"/>
      <c r="BJ29" s="4">
        <f t="shared" ref="BJ29" si="71">SUM(BG29:BI29)</f>
        <v>-22.999980000000001</v>
      </c>
      <c r="BK29" s="4">
        <v>17</v>
      </c>
      <c r="BN29" s="4">
        <f>SUM(BK29:BM29)</f>
        <v>17</v>
      </c>
      <c r="BP29" s="45">
        <v>-6</v>
      </c>
      <c r="BQ29" s="45">
        <v>9</v>
      </c>
      <c r="BR29" s="45">
        <v>-4</v>
      </c>
      <c r="BS29" s="45">
        <v>32</v>
      </c>
      <c r="BT29" s="45">
        <f>SUM(BP29:BS29)</f>
        <v>31</v>
      </c>
      <c r="BV29" s="45">
        <v>-14</v>
      </c>
      <c r="BW29" s="45">
        <v>9</v>
      </c>
      <c r="BX29" s="45">
        <v>5</v>
      </c>
      <c r="BY29" s="45">
        <v>5</v>
      </c>
      <c r="BZ29" s="45">
        <f>SUM(BV29:BY29)</f>
        <v>5</v>
      </c>
    </row>
    <row r="30" spans="2:80" x14ac:dyDescent="0.25">
      <c r="B30" s="8"/>
      <c r="D30" s="2"/>
      <c r="F30" s="10"/>
      <c r="G30" s="10"/>
      <c r="J30" s="10"/>
      <c r="K30" s="10"/>
      <c r="N30" s="10"/>
      <c r="O30" s="10"/>
      <c r="R30" s="10"/>
      <c r="S30" s="10"/>
      <c r="V30" s="4"/>
      <c r="W30" s="4"/>
      <c r="Y30" s="33"/>
      <c r="AA30" s="4"/>
      <c r="AB30" s="4"/>
      <c r="AE30" s="4"/>
      <c r="AF30" s="4"/>
      <c r="AI30" s="4"/>
      <c r="AJ30" s="4"/>
      <c r="AM30" s="10"/>
      <c r="AN30" s="10"/>
      <c r="AQ30" s="4"/>
      <c r="AR30" s="4"/>
      <c r="AV30" s="4"/>
      <c r="AW30" s="4"/>
      <c r="AY30" s="4"/>
      <c r="AZ30" s="4"/>
      <c r="BA30" s="4"/>
      <c r="BC30" s="4"/>
      <c r="BD30" s="4"/>
      <c r="BE30" s="4"/>
      <c r="BG30" s="4"/>
      <c r="BH30" s="4"/>
      <c r="BI30" s="4"/>
      <c r="BJ30" s="2"/>
      <c r="BK30" s="4"/>
      <c r="BP30" s="65"/>
      <c r="BQ30" s="45"/>
      <c r="BR30" s="45"/>
      <c r="BS30" s="45"/>
      <c r="BT30" s="45"/>
      <c r="BV30" s="65"/>
      <c r="BW30" s="45"/>
      <c r="BX30" s="45"/>
      <c r="BY30" s="45"/>
      <c r="BZ30" s="45"/>
    </row>
    <row r="31" spans="2:80" x14ac:dyDescent="0.25">
      <c r="B31" s="85" t="s">
        <v>104</v>
      </c>
      <c r="C31" s="86"/>
      <c r="D31" s="87">
        <v>46.695727999999924</v>
      </c>
      <c r="E31" s="87">
        <v>54.103532999999899</v>
      </c>
      <c r="F31" s="87"/>
      <c r="G31" s="87"/>
      <c r="H31" s="87">
        <f>SUM(H27:H30)</f>
        <v>54.103532999999842</v>
      </c>
      <c r="I31" s="87">
        <v>36.405087000000002</v>
      </c>
      <c r="J31" s="87"/>
      <c r="K31" s="87"/>
      <c r="L31" s="87">
        <f>SUM(L27:L30)</f>
        <v>36.405087000000002</v>
      </c>
      <c r="M31" s="87">
        <v>146.68494400000009</v>
      </c>
      <c r="N31" s="87"/>
      <c r="O31" s="87"/>
      <c r="P31" s="87">
        <f>SUM(P27:P30)</f>
        <v>146.68494400000009</v>
      </c>
      <c r="Q31" s="87">
        <v>297.49781599999994</v>
      </c>
      <c r="R31" s="87"/>
      <c r="S31" s="87"/>
      <c r="T31" s="87">
        <f>SUM(T27:T30)</f>
        <v>297.49781599999994</v>
      </c>
      <c r="U31" s="87">
        <v>276.5</v>
      </c>
      <c r="V31" s="87"/>
      <c r="W31" s="87"/>
      <c r="X31" s="87">
        <f>SUM(X27:X30)</f>
        <v>276.49999999999977</v>
      </c>
      <c r="Y31" s="4"/>
      <c r="Z31" s="87">
        <v>69.099999999999994</v>
      </c>
      <c r="AA31" s="87"/>
      <c r="AB31" s="87"/>
      <c r="AC31" s="87">
        <f>SUM(AC27:AC30)</f>
        <v>69.100000000000023</v>
      </c>
      <c r="AD31" s="87">
        <v>46.7</v>
      </c>
      <c r="AE31" s="87"/>
      <c r="AF31" s="87"/>
      <c r="AG31" s="87">
        <f>SUM(AG27:AG30)</f>
        <v>46.700000000000117</v>
      </c>
      <c r="AH31" s="87">
        <v>147.30000000000001</v>
      </c>
      <c r="AI31" s="87"/>
      <c r="AJ31" s="87"/>
      <c r="AK31" s="87">
        <f>SUM(AK27:AK30)</f>
        <v>147.30000000000004</v>
      </c>
      <c r="AL31" s="87">
        <v>17.600000000000001</v>
      </c>
      <c r="AM31" s="87"/>
      <c r="AN31" s="87"/>
      <c r="AO31" s="87">
        <f>SUM(AO27:AO30)</f>
        <v>17.499999999999932</v>
      </c>
      <c r="AP31" s="87">
        <v>280.7</v>
      </c>
      <c r="AQ31" s="87"/>
      <c r="AR31" s="87"/>
      <c r="AS31" s="87">
        <f>SUM(AS27:AS30)</f>
        <v>280.70000000000084</v>
      </c>
      <c r="AT31" s="4"/>
      <c r="AU31" s="87">
        <v>49.000000000000036</v>
      </c>
      <c r="AV31" s="87"/>
      <c r="AW31" s="87"/>
      <c r="AX31" s="87">
        <v>49.000000000000078</v>
      </c>
      <c r="AY31" s="87">
        <v>23.176198000000145</v>
      </c>
      <c r="AZ31" s="87"/>
      <c r="BA31" s="87"/>
      <c r="BB31" s="87">
        <v>23.176198000000173</v>
      </c>
      <c r="BC31" s="87">
        <v>181.58837500000001</v>
      </c>
      <c r="BD31" s="87"/>
      <c r="BE31" s="87"/>
      <c r="BF31" s="87">
        <v>181.58837499999998</v>
      </c>
      <c r="BG31" s="87">
        <f>BG27+BG29</f>
        <v>-67.764572999999814</v>
      </c>
      <c r="BH31" s="87"/>
      <c r="BI31" s="87">
        <f>BI27+BI29</f>
        <v>0</v>
      </c>
      <c r="BJ31" s="87">
        <f>BJ27+BJ29</f>
        <v>-67.764572999999814</v>
      </c>
      <c r="BK31" s="87">
        <v>186</v>
      </c>
      <c r="BL31" s="86"/>
      <c r="BM31" s="86"/>
      <c r="BN31" s="87">
        <f>SUM(BN27:BN30)</f>
        <v>186</v>
      </c>
      <c r="BP31" s="151">
        <f>SUM(BP27:BP30)</f>
        <v>53</v>
      </c>
      <c r="BQ31" s="151">
        <f>SUM(BQ27:BQ30)</f>
        <v>33</v>
      </c>
      <c r="BR31" s="151">
        <f>SUM(BR27:BR30)</f>
        <v>197</v>
      </c>
      <c r="BS31" s="151">
        <f>SUM(BS27:BS30)</f>
        <v>30</v>
      </c>
      <c r="BT31" s="151">
        <f>SUM(BT27:BT30)</f>
        <v>313</v>
      </c>
      <c r="BV31" s="151">
        <f>SUM(BV27:BV30)</f>
        <v>50</v>
      </c>
      <c r="BW31" s="151">
        <f>SUM(BW27:BW30)</f>
        <v>33</v>
      </c>
      <c r="BX31" s="151">
        <f>SUM(BX27:BX30)</f>
        <v>191</v>
      </c>
      <c r="BY31" s="151">
        <f>SUM(BY27:BY30)</f>
        <v>-26</v>
      </c>
      <c r="BZ31" s="151">
        <f>SUM(BZ27:BZ30)</f>
        <v>248</v>
      </c>
    </row>
    <row r="32" spans="2:80" x14ac:dyDescent="0.25">
      <c r="B32" s="8"/>
      <c r="D32" s="4"/>
      <c r="E32" s="4"/>
      <c r="F32" s="4"/>
      <c r="G32" s="4"/>
      <c r="H32" s="4"/>
      <c r="I32" s="4"/>
      <c r="J32" s="4"/>
      <c r="K32" s="4"/>
      <c r="L32" s="4"/>
      <c r="M32" s="4"/>
      <c r="N32" s="4"/>
      <c r="O32" s="4"/>
      <c r="P32" s="4"/>
      <c r="Q32" s="4"/>
      <c r="R32" s="4"/>
      <c r="S32" s="4"/>
      <c r="T32" s="4"/>
      <c r="U32" s="4"/>
      <c r="V32" s="4"/>
      <c r="W32" s="4"/>
      <c r="X32" s="4"/>
      <c r="Y32" s="33"/>
      <c r="Z32" s="4"/>
      <c r="AA32" s="4"/>
      <c r="AB32" s="4"/>
      <c r="AC32" s="4"/>
      <c r="AD32" s="4"/>
      <c r="AE32" s="4"/>
      <c r="AF32" s="4"/>
      <c r="AG32" s="4"/>
      <c r="AH32" s="4"/>
      <c r="AI32" s="4"/>
      <c r="AJ32" s="4"/>
      <c r="AK32" s="4"/>
      <c r="AL32" s="4"/>
      <c r="AM32" s="4"/>
      <c r="AN32" s="4"/>
      <c r="AO32" s="4"/>
      <c r="AP32" s="4"/>
      <c r="AQ32" s="4"/>
      <c r="AR32" s="4"/>
      <c r="AS32" s="4"/>
      <c r="AU32" s="4"/>
      <c r="AV32" s="4"/>
      <c r="AW32" s="4"/>
      <c r="AX32" s="4"/>
      <c r="AY32" s="4"/>
      <c r="AZ32" s="4"/>
      <c r="BA32" s="4"/>
      <c r="BB32" s="4"/>
      <c r="BC32" s="4"/>
      <c r="BD32" s="4"/>
      <c r="BE32" s="4"/>
      <c r="BF32" s="4"/>
      <c r="BG32" s="4"/>
      <c r="BH32" s="4"/>
      <c r="BI32" s="4"/>
      <c r="BJ32" s="4"/>
      <c r="BK32" s="4"/>
      <c r="BP32" s="4"/>
      <c r="BQ32" s="4"/>
      <c r="BR32" s="4"/>
      <c r="BS32" s="4"/>
      <c r="BV32" s="4"/>
      <c r="BW32" s="4"/>
      <c r="BX32" s="4"/>
      <c r="BY32" s="4"/>
    </row>
    <row r="33" spans="2:78" x14ac:dyDescent="0.25">
      <c r="B33" s="8" t="s">
        <v>19</v>
      </c>
      <c r="D33" s="4"/>
      <c r="E33" s="4"/>
      <c r="F33" s="4"/>
      <c r="G33" s="4"/>
      <c r="H33" s="4"/>
      <c r="I33" s="4"/>
      <c r="J33" s="4"/>
      <c r="K33" s="4"/>
      <c r="L33" s="4"/>
      <c r="M33" s="4"/>
      <c r="N33" s="4"/>
      <c r="O33" s="4"/>
      <c r="P33" s="4"/>
      <c r="Q33" s="4"/>
      <c r="R33" s="4"/>
      <c r="S33" s="4"/>
      <c r="T33" s="4"/>
      <c r="U33" s="4"/>
      <c r="V33" s="4"/>
      <c r="W33" s="4"/>
      <c r="X33" s="4"/>
      <c r="Y33" s="33"/>
      <c r="Z33" s="4"/>
      <c r="AA33" s="4"/>
      <c r="AB33" s="4"/>
      <c r="AC33" s="4"/>
      <c r="AD33" s="4"/>
      <c r="AE33" s="4"/>
      <c r="AF33" s="4"/>
      <c r="AG33" s="4"/>
      <c r="AH33" s="4"/>
      <c r="AI33" s="4"/>
      <c r="AJ33" s="4"/>
      <c r="AK33" s="4"/>
      <c r="AL33" s="4"/>
      <c r="AM33" s="4"/>
      <c r="AN33" s="4"/>
      <c r="AO33" s="4"/>
      <c r="AP33" s="4"/>
      <c r="AQ33" s="4"/>
      <c r="AR33" s="4"/>
      <c r="AS33" s="4"/>
      <c r="AU33" s="30"/>
      <c r="AV33" s="30"/>
      <c r="AW33" s="30"/>
      <c r="AX33" s="30"/>
      <c r="AY33" s="30"/>
      <c r="AZ33" s="30"/>
      <c r="BA33" s="30"/>
      <c r="BB33" s="30"/>
      <c r="BC33" s="30"/>
      <c r="BD33" s="30"/>
      <c r="BE33" s="30"/>
      <c r="BF33" s="30"/>
      <c r="BH33" s="30"/>
      <c r="BI33" s="30"/>
      <c r="BJ33" s="30"/>
      <c r="BK33" s="30"/>
      <c r="BP33" s="30"/>
      <c r="BQ33" s="30"/>
      <c r="BR33" s="30"/>
      <c r="BV33" s="30"/>
      <c r="BW33" s="30"/>
      <c r="BX33" s="30"/>
    </row>
    <row r="34" spans="2:78" x14ac:dyDescent="0.25">
      <c r="B34" s="45" t="s">
        <v>148</v>
      </c>
      <c r="C34" s="65"/>
      <c r="D34" s="66">
        <v>38204.86</v>
      </c>
      <c r="E34" s="66">
        <v>38269.968999999997</v>
      </c>
      <c r="F34" s="66"/>
      <c r="G34" s="66"/>
      <c r="H34" s="45">
        <v>38269.968999999997</v>
      </c>
      <c r="I34" s="66">
        <v>38247.101999999999</v>
      </c>
      <c r="J34" s="66"/>
      <c r="K34" s="66"/>
      <c r="L34" s="45">
        <v>38247.101999999999</v>
      </c>
      <c r="M34" s="66">
        <v>37889.705000000002</v>
      </c>
      <c r="N34" s="66"/>
      <c r="O34" s="66"/>
      <c r="P34" s="45">
        <v>37889.705000000002</v>
      </c>
      <c r="Q34" s="66">
        <v>38016</v>
      </c>
      <c r="R34" s="66"/>
      <c r="S34" s="66"/>
      <c r="T34" s="45">
        <v>38016</v>
      </c>
      <c r="U34" s="45">
        <v>38016</v>
      </c>
      <c r="V34" s="45"/>
      <c r="W34" s="45"/>
      <c r="X34" s="45">
        <v>38016</v>
      </c>
      <c r="Y34" s="67"/>
      <c r="Z34" s="45">
        <v>37760</v>
      </c>
      <c r="AA34" s="45"/>
      <c r="AB34" s="45"/>
      <c r="AC34" s="45">
        <v>37760</v>
      </c>
      <c r="AD34" s="45">
        <v>37933</v>
      </c>
      <c r="AE34" s="45"/>
      <c r="AF34" s="45"/>
      <c r="AG34" s="45">
        <v>37933</v>
      </c>
      <c r="AH34" s="45">
        <v>37933</v>
      </c>
      <c r="AI34" s="45"/>
      <c r="AJ34" s="45"/>
      <c r="AK34" s="45">
        <v>37933</v>
      </c>
      <c r="AL34" s="45">
        <v>37933</v>
      </c>
      <c r="AM34" s="45"/>
      <c r="AN34" s="45"/>
      <c r="AO34" s="45">
        <v>37933</v>
      </c>
      <c r="AP34" s="45">
        <v>37882</v>
      </c>
      <c r="AQ34" s="45"/>
      <c r="AR34" s="45"/>
      <c r="AS34" s="45">
        <v>37882</v>
      </c>
      <c r="AT34" s="65"/>
      <c r="AU34" s="45">
        <v>37975.862999999998</v>
      </c>
      <c r="AV34" s="45"/>
      <c r="AW34" s="45"/>
      <c r="AX34" s="45">
        <v>37975.862999999998</v>
      </c>
      <c r="AY34" s="45">
        <v>38118.510999999999</v>
      </c>
      <c r="AZ34" s="45"/>
      <c r="BA34" s="45"/>
      <c r="BB34" s="45">
        <v>38118.510999999999</v>
      </c>
      <c r="BC34" s="45">
        <v>38036.252</v>
      </c>
      <c r="BD34" s="5"/>
      <c r="BE34" s="5"/>
      <c r="BF34" s="45">
        <v>38036.252</v>
      </c>
      <c r="BG34" s="45">
        <v>37908.510999999999</v>
      </c>
      <c r="BH34" s="5"/>
      <c r="BI34" s="5"/>
      <c r="BJ34" s="45">
        <v>37908.510999999999</v>
      </c>
      <c r="BK34" s="45">
        <v>38010</v>
      </c>
      <c r="BN34" s="45">
        <v>38010</v>
      </c>
      <c r="BP34" s="45">
        <v>38021</v>
      </c>
      <c r="BQ34" s="45">
        <v>38098.752</v>
      </c>
      <c r="BR34" s="45">
        <v>38031</v>
      </c>
      <c r="BS34" s="45">
        <v>37888.752</v>
      </c>
      <c r="BT34" s="45">
        <v>38021</v>
      </c>
      <c r="BV34" s="45">
        <v>38008.987999999998</v>
      </c>
      <c r="BW34" s="45">
        <v>37990.749000000003</v>
      </c>
      <c r="BX34" s="45">
        <v>37591</v>
      </c>
      <c r="BY34" s="45">
        <v>37252.976000000002</v>
      </c>
      <c r="BZ34" s="45">
        <v>37716.737000000001</v>
      </c>
    </row>
    <row r="35" spans="2:78" x14ac:dyDescent="0.25">
      <c r="B35" s="45" t="s">
        <v>77</v>
      </c>
      <c r="C35" s="65"/>
      <c r="D35" s="66">
        <v>38564.873</v>
      </c>
      <c r="E35" s="66">
        <v>38628.194000000003</v>
      </c>
      <c r="F35" s="66"/>
      <c r="G35" s="66"/>
      <c r="H35" s="45">
        <v>38628.194000000003</v>
      </c>
      <c r="I35" s="66">
        <v>38594.964999999997</v>
      </c>
      <c r="J35" s="66"/>
      <c r="K35" s="66"/>
      <c r="L35" s="45">
        <v>38594.964999999997</v>
      </c>
      <c r="M35" s="66">
        <v>38304.46</v>
      </c>
      <c r="N35" s="66"/>
      <c r="O35" s="66"/>
      <c r="P35" s="45">
        <v>38304.46</v>
      </c>
      <c r="Q35" s="66">
        <v>38416</v>
      </c>
      <c r="R35" s="66"/>
      <c r="S35" s="66"/>
      <c r="T35" s="45">
        <v>38416</v>
      </c>
      <c r="U35" s="45">
        <v>38416</v>
      </c>
      <c r="V35" s="45"/>
      <c r="W35" s="45"/>
      <c r="X35" s="45">
        <v>38416</v>
      </c>
      <c r="Y35" s="67"/>
      <c r="Z35" s="45">
        <v>38177</v>
      </c>
      <c r="AA35" s="45"/>
      <c r="AB35" s="45"/>
      <c r="AC35" s="45">
        <v>38177</v>
      </c>
      <c r="AD35" s="45">
        <v>38223</v>
      </c>
      <c r="AE35" s="45"/>
      <c r="AF35" s="45"/>
      <c r="AG35" s="45">
        <v>38223</v>
      </c>
      <c r="AH35" s="45">
        <v>38232</v>
      </c>
      <c r="AI35" s="45"/>
      <c r="AJ35" s="45"/>
      <c r="AK35" s="45">
        <v>38232</v>
      </c>
      <c r="AL35" s="45">
        <v>38231</v>
      </c>
      <c r="AM35" s="45"/>
      <c r="AN35" s="45"/>
      <c r="AO35" s="45">
        <v>38231</v>
      </c>
      <c r="AP35" s="45">
        <v>38067</v>
      </c>
      <c r="AQ35" s="45"/>
      <c r="AR35" s="45"/>
      <c r="AS35" s="45">
        <v>38067</v>
      </c>
      <c r="AT35" s="65"/>
      <c r="AU35" s="45">
        <v>38349.567999999999</v>
      </c>
      <c r="AV35" s="45"/>
      <c r="AW35" s="45"/>
      <c r="AX35" s="45">
        <v>38349.567999999999</v>
      </c>
      <c r="AY35" s="45">
        <v>38506.519999999997</v>
      </c>
      <c r="AZ35" s="45"/>
      <c r="BA35" s="45"/>
      <c r="BB35" s="45">
        <v>38506.519999999997</v>
      </c>
      <c r="BC35" s="45">
        <v>38424.260999999999</v>
      </c>
      <c r="BD35" s="5"/>
      <c r="BE35" s="5"/>
      <c r="BF35" s="45">
        <v>38424.260999999999</v>
      </c>
      <c r="BG35" s="45">
        <v>37994.995000000003</v>
      </c>
      <c r="BH35" s="5"/>
      <c r="BI35" s="5"/>
      <c r="BJ35" s="45">
        <v>37994.995000000003</v>
      </c>
      <c r="BK35" s="45">
        <v>38195</v>
      </c>
      <c r="BN35" s="45">
        <v>38195</v>
      </c>
      <c r="BP35" s="45">
        <v>38291</v>
      </c>
      <c r="BQ35" s="45">
        <v>38371.487000000001</v>
      </c>
      <c r="BR35" s="45">
        <v>38301</v>
      </c>
      <c r="BS35" s="45">
        <v>38155.868999999999</v>
      </c>
      <c r="BT35" s="45">
        <v>38255</v>
      </c>
      <c r="BV35" s="45">
        <v>38308.987999999998</v>
      </c>
      <c r="BW35" s="45">
        <v>38274.29</v>
      </c>
      <c r="BX35" s="45">
        <v>37782</v>
      </c>
      <c r="BY35" s="45">
        <v>37443.927000000003</v>
      </c>
      <c r="BZ35" s="45">
        <v>37907.688000000002</v>
      </c>
    </row>
    <row r="36" spans="2:78" x14ac:dyDescent="0.25">
      <c r="B36" s="1" t="s">
        <v>20</v>
      </c>
      <c r="D36" s="13">
        <v>1.2222457561681925</v>
      </c>
      <c r="E36" s="13">
        <v>1.4137333897500648</v>
      </c>
      <c r="F36" s="13"/>
      <c r="G36" s="13"/>
      <c r="H36" s="9">
        <v>1.4137333897500648</v>
      </c>
      <c r="I36" s="13">
        <v>0.95183909620132801</v>
      </c>
      <c r="J36" s="13"/>
      <c r="K36" s="13"/>
      <c r="L36" s="9">
        <v>0.95183909620132801</v>
      </c>
      <c r="M36" s="13">
        <v>3.8713667472470448</v>
      </c>
      <c r="N36" s="13"/>
      <c r="O36" s="13"/>
      <c r="P36" s="9">
        <v>3.8713667472470448</v>
      </c>
      <c r="Q36" s="9">
        <v>1.0330607668015621</v>
      </c>
      <c r="R36" s="9"/>
      <c r="S36" s="9"/>
      <c r="T36" s="9">
        <v>1.0330607668015621</v>
      </c>
      <c r="U36" s="9">
        <v>7.27</v>
      </c>
      <c r="V36" s="9"/>
      <c r="W36" s="9"/>
      <c r="X36" s="9">
        <v>7.27</v>
      </c>
      <c r="Y36" s="33"/>
      <c r="Z36" s="9">
        <v>1.83</v>
      </c>
      <c r="AA36" s="9"/>
      <c r="AB36" s="9"/>
      <c r="AC36" s="9">
        <v>1.83</v>
      </c>
      <c r="AD36" s="9">
        <v>1.23</v>
      </c>
      <c r="AE36" s="9"/>
      <c r="AF36" s="9"/>
      <c r="AG36" s="9">
        <v>1.23</v>
      </c>
      <c r="AH36" s="9">
        <v>3.88</v>
      </c>
      <c r="AI36" s="9"/>
      <c r="AJ36" s="9"/>
      <c r="AK36" s="9">
        <v>3.88</v>
      </c>
      <c r="AL36" s="9">
        <v>0.46</v>
      </c>
      <c r="AM36" s="9"/>
      <c r="AN36" s="9"/>
      <c r="AO36" s="9">
        <v>0.46</v>
      </c>
      <c r="AP36" s="9">
        <v>7.41</v>
      </c>
      <c r="AQ36" s="9"/>
      <c r="AR36" s="9"/>
      <c r="AS36" s="9">
        <v>7.41</v>
      </c>
      <c r="AU36" s="9">
        <v>1.290293258115031</v>
      </c>
      <c r="AV36" s="9"/>
      <c r="AW36" s="9"/>
      <c r="AX36" s="9">
        <v>1.290293258115031</v>
      </c>
      <c r="AY36" s="9">
        <v>4.1349936255383739E-2</v>
      </c>
      <c r="AZ36" s="9"/>
      <c r="BA36" s="9"/>
      <c r="BB36" s="9">
        <v>4.1349936255383739E-2</v>
      </c>
      <c r="BC36" s="9">
        <v>4.2903384644733142</v>
      </c>
      <c r="BD36" s="9"/>
      <c r="BE36" s="9"/>
      <c r="BF36" s="9">
        <v>4.2903384644733142</v>
      </c>
      <c r="BG36" s="9">
        <f>BG27/BG34*1000</f>
        <v>-1.1808586467561288</v>
      </c>
      <c r="BH36" s="9"/>
      <c r="BI36" s="9"/>
      <c r="BJ36" s="9">
        <f>BJ27/BJ34*1000</f>
        <v>-1.1808586467561288</v>
      </c>
      <c r="BK36" s="9">
        <v>4.45</v>
      </c>
      <c r="BN36" s="9">
        <v>4.45</v>
      </c>
      <c r="BP36" s="9">
        <v>1.5644041450777202</v>
      </c>
      <c r="BQ36" s="9">
        <v>0.64048699383549978</v>
      </c>
      <c r="BR36" s="9">
        <v>5.2955317856386399</v>
      </c>
      <c r="BS36" s="9">
        <v>-7.8824514455573397E-2</v>
      </c>
      <c r="BT36" s="9">
        <v>7.4171647044265336</v>
      </c>
      <c r="BV36" s="9">
        <v>1.67</v>
      </c>
      <c r="BW36" s="9">
        <v>0.64</v>
      </c>
      <c r="BX36" s="9">
        <v>4.95</v>
      </c>
      <c r="BY36" s="9">
        <f>BY27/BY34*1000</f>
        <v>-0.83214828259626827</v>
      </c>
      <c r="BZ36" s="9">
        <f>BZ27/BZ34*1000</f>
        <v>6.4427630629871295</v>
      </c>
    </row>
    <row r="37" spans="2:78" x14ac:dyDescent="0.25">
      <c r="B37" s="1" t="s">
        <v>21</v>
      </c>
      <c r="D37" s="13">
        <v>1.210835777937086</v>
      </c>
      <c r="E37" s="13">
        <v>1.4006228973583361</v>
      </c>
      <c r="F37" s="13"/>
      <c r="G37" s="13"/>
      <c r="H37" s="9">
        <v>1.4006228973583361</v>
      </c>
      <c r="I37" s="13">
        <v>0.9432600081383673</v>
      </c>
      <c r="J37" s="13"/>
      <c r="K37" s="13"/>
      <c r="L37" s="9">
        <v>0.9432600081383673</v>
      </c>
      <c r="M37" s="13">
        <v>3.8294481634775712</v>
      </c>
      <c r="N37" s="13"/>
      <c r="O37" s="13"/>
      <c r="P37" s="9">
        <v>3.8294481634775712</v>
      </c>
      <c r="Q37" s="9">
        <v>1.0266689310257255</v>
      </c>
      <c r="R37" s="9"/>
      <c r="S37" s="9"/>
      <c r="T37" s="9">
        <v>1.0266689310257255</v>
      </c>
      <c r="U37" s="9">
        <v>7.2</v>
      </c>
      <c r="V37" s="9"/>
      <c r="W37" s="9"/>
      <c r="X37" s="9">
        <v>7.2</v>
      </c>
      <c r="Y37" s="33"/>
      <c r="Z37" s="9">
        <v>1.81</v>
      </c>
      <c r="AA37" s="9"/>
      <c r="AB37" s="9"/>
      <c r="AC37" s="9">
        <v>1.81</v>
      </c>
      <c r="AD37" s="9">
        <v>1.22</v>
      </c>
      <c r="AE37" s="9"/>
      <c r="AF37" s="9"/>
      <c r="AG37" s="9">
        <v>1.22</v>
      </c>
      <c r="AH37" s="9">
        <v>3.85</v>
      </c>
      <c r="AI37" s="9"/>
      <c r="AJ37" s="9"/>
      <c r="AK37" s="9">
        <v>3.85</v>
      </c>
      <c r="AL37" s="9">
        <v>0.46</v>
      </c>
      <c r="AM37" s="9"/>
      <c r="AN37" s="9"/>
      <c r="AO37" s="9">
        <v>0.46</v>
      </c>
      <c r="AP37" s="9">
        <v>7.37</v>
      </c>
      <c r="AQ37" s="9"/>
      <c r="AR37" s="9"/>
      <c r="AS37" s="9">
        <v>7.37</v>
      </c>
      <c r="AU37" s="9">
        <v>1.2777197385900163</v>
      </c>
      <c r="AV37" s="9"/>
      <c r="AW37" s="9"/>
      <c r="AX37" s="9">
        <v>1.2777197385900163</v>
      </c>
      <c r="AY37" s="9">
        <v>4.0933275715389073E-2</v>
      </c>
      <c r="AZ37" s="9"/>
      <c r="BA37" s="9"/>
      <c r="BB37" s="9">
        <v>4.0933275715389073E-2</v>
      </c>
      <c r="BC37" s="9">
        <v>4.2470145359464428</v>
      </c>
      <c r="BD37" s="9"/>
      <c r="BE37" s="9"/>
      <c r="BF37" s="9">
        <v>4.2470145359464428</v>
      </c>
      <c r="BG37" s="9">
        <f>BG27/BG35*1000</f>
        <v>-1.1781707827570398</v>
      </c>
      <c r="BH37" s="9"/>
      <c r="BI37" s="9"/>
      <c r="BJ37" s="9">
        <f>BJ27/BJ35*1000</f>
        <v>-1.1781707827570398</v>
      </c>
      <c r="BK37" s="9">
        <v>4.43</v>
      </c>
      <c r="BN37" s="9">
        <v>4.43</v>
      </c>
      <c r="BP37" s="9">
        <v>1.5534436290512128</v>
      </c>
      <c r="BQ37" s="9">
        <v>0.63593457134888287</v>
      </c>
      <c r="BR37" s="9">
        <v>5.2582013352033421</v>
      </c>
      <c r="BS37" s="9">
        <v>-7.8272689313605634E-2</v>
      </c>
      <c r="BT37" s="9">
        <v>7.3718933717727007</v>
      </c>
      <c r="BV37" s="9">
        <v>1.66</v>
      </c>
      <c r="BW37" s="9">
        <v>0.63</v>
      </c>
      <c r="BX37" s="9">
        <v>4.92</v>
      </c>
      <c r="BY37" s="9">
        <f>BY27/BY35*1000</f>
        <v>-0.82790461588070063</v>
      </c>
      <c r="BZ37" s="9">
        <f>BZ27/BZ35*1000</f>
        <v>6.4103091700026651</v>
      </c>
    </row>
    <row r="38" spans="2:78" x14ac:dyDescent="0.25">
      <c r="E38" s="1"/>
      <c r="F38" s="1"/>
      <c r="G38" s="1"/>
      <c r="I38" s="1"/>
      <c r="J38" s="1"/>
      <c r="K38" s="1"/>
      <c r="M38" s="1"/>
      <c r="N38" s="1"/>
      <c r="O38" s="1"/>
      <c r="Q38" s="1"/>
      <c r="R38" s="1"/>
      <c r="S38" s="1"/>
      <c r="U38" s="4"/>
      <c r="V38" s="4"/>
      <c r="W38" s="4"/>
      <c r="Y38" s="33"/>
      <c r="Z38" s="4"/>
      <c r="AA38" s="4"/>
      <c r="AB38" s="4"/>
      <c r="AD38" s="4"/>
      <c r="AE38" s="4"/>
      <c r="AF38" s="4"/>
      <c r="AH38" s="4"/>
      <c r="AI38" s="4"/>
      <c r="AJ38" s="4"/>
      <c r="AL38" s="1"/>
      <c r="AM38" s="1"/>
      <c r="AN38" s="1"/>
      <c r="AP38" s="4"/>
      <c r="AQ38" s="4"/>
      <c r="AR38" s="4"/>
      <c r="AU38" s="30"/>
      <c r="AV38" s="30"/>
      <c r="AW38" s="30"/>
      <c r="AY38" s="30"/>
      <c r="AZ38" s="30"/>
      <c r="BA38" s="30"/>
      <c r="BC38" s="30"/>
      <c r="BD38" s="30"/>
      <c r="BE38" s="30"/>
      <c r="BG38" s="30"/>
      <c r="BH38" s="30"/>
      <c r="BI38" s="30"/>
      <c r="BJ38" s="2"/>
      <c r="BK38" s="30"/>
      <c r="BP38" s="30"/>
      <c r="BQ38" s="30"/>
      <c r="BR38" s="30"/>
      <c r="BS38" s="30"/>
      <c r="BV38" s="30"/>
      <c r="BW38" s="30"/>
      <c r="BX38" s="30"/>
      <c r="BY38" s="30"/>
    </row>
    <row r="39" spans="2:78" x14ac:dyDescent="0.25">
      <c r="B39" s="1" t="s">
        <v>136</v>
      </c>
      <c r="D39" s="11">
        <v>8.1315669255367595E-2</v>
      </c>
      <c r="E39" s="11">
        <v>7.8686100549218319E-2</v>
      </c>
      <c r="F39" s="11"/>
      <c r="G39" s="11"/>
      <c r="H39" s="10">
        <v>7.8686100549218319E-2</v>
      </c>
      <c r="I39" s="11">
        <v>4.4284795196225524E-2</v>
      </c>
      <c r="J39" s="11"/>
      <c r="K39" s="11"/>
      <c r="L39" s="10">
        <v>4.4284795196225524E-2</v>
      </c>
      <c r="M39" s="11">
        <v>4.9809596344249973E-2</v>
      </c>
      <c r="N39" s="11"/>
      <c r="O39" s="11"/>
      <c r="P39" s="10">
        <v>4.9809596344249973E-2</v>
      </c>
      <c r="Q39" s="11">
        <v>-1E-3</v>
      </c>
      <c r="R39" s="11"/>
      <c r="S39" s="11"/>
      <c r="T39" s="10">
        <v>-1E-3</v>
      </c>
      <c r="U39" s="10">
        <v>4.2999999999999997E-2</v>
      </c>
      <c r="V39" s="11"/>
      <c r="W39" s="11"/>
      <c r="X39" s="10">
        <v>4.2999999999999997E-2</v>
      </c>
      <c r="Y39" s="34"/>
      <c r="Z39" s="10">
        <v>3.2000000000000001E-2</v>
      </c>
      <c r="AA39" s="10"/>
      <c r="AB39" s="10"/>
      <c r="AC39" s="10">
        <v>3.2000000000000001E-2</v>
      </c>
      <c r="AD39" s="10">
        <v>1.6E-2</v>
      </c>
      <c r="AE39" s="10"/>
      <c r="AF39" s="10"/>
      <c r="AG39" s="10">
        <v>1.6E-2</v>
      </c>
      <c r="AH39" s="10">
        <v>1.2999999999999999E-2</v>
      </c>
      <c r="AI39" s="10"/>
      <c r="AJ39" s="10"/>
      <c r="AK39" s="10">
        <v>1.2999999999999999E-2</v>
      </c>
      <c r="AL39" s="40">
        <v>8.3000000000000004E-2</v>
      </c>
      <c r="AM39" s="40"/>
      <c r="AN39" s="40"/>
      <c r="AO39" s="10">
        <v>8.3000000000000004E-2</v>
      </c>
      <c r="AP39" s="40">
        <v>3.3000000000000002E-2</v>
      </c>
      <c r="AQ39" s="40"/>
      <c r="AR39" s="40"/>
      <c r="AS39" s="10">
        <v>3.3000000000000002E-2</v>
      </c>
      <c r="AU39" s="10">
        <v>9.1599430469862408E-2</v>
      </c>
      <c r="AV39" s="10"/>
      <c r="AW39" s="10"/>
      <c r="AX39" s="10">
        <v>9.1599430469862408E-2</v>
      </c>
      <c r="AY39" s="10">
        <v>0.29943388596845932</v>
      </c>
      <c r="AZ39" s="10"/>
      <c r="BA39" s="10"/>
      <c r="BB39" s="10">
        <v>0.29943388596845932</v>
      </c>
      <c r="BC39" s="10">
        <v>0.79630425440481289</v>
      </c>
      <c r="BD39" s="10"/>
      <c r="BE39" s="10"/>
      <c r="BF39" s="10">
        <v>0.79630425440481289</v>
      </c>
      <c r="BG39" s="10">
        <v>0.67300000000000004</v>
      </c>
      <c r="BH39" s="10"/>
      <c r="BI39" s="10"/>
      <c r="BJ39" s="10">
        <v>0.67300000000000004</v>
      </c>
      <c r="BK39" s="10">
        <v>0.49299999999999999</v>
      </c>
      <c r="BN39" s="10">
        <v>0.49299999999999999</v>
      </c>
      <c r="BP39" s="10">
        <f>(BP5-AX5)/AX5</f>
        <v>0.7008695652173913</v>
      </c>
      <c r="BQ39" s="10">
        <f>(BQ5-AY5)/AY5</f>
        <v>0.44001867123074517</v>
      </c>
      <c r="BR39" s="10">
        <f>(BR5-BF5)/BF5</f>
        <v>7.4162679425837319E-2</v>
      </c>
      <c r="BS39" s="10">
        <v>6.8000000000000005E-2</v>
      </c>
      <c r="BT39" s="10">
        <f>(BT5-BN5)/BN5</f>
        <v>0.25041038650947622</v>
      </c>
      <c r="BV39" s="10">
        <f>(BV5-BP5)/BP5</f>
        <v>6.0327198364008183E-2</v>
      </c>
      <c r="BW39" s="10">
        <v>0.05</v>
      </c>
      <c r="BX39" s="10">
        <v>3.1E-2</v>
      </c>
      <c r="BY39" s="10">
        <v>5.5E-2</v>
      </c>
      <c r="BZ39" s="10">
        <v>4.7E-2</v>
      </c>
    </row>
    <row r="40" spans="2:78" x14ac:dyDescent="0.25">
      <c r="B40" s="1" t="s">
        <v>195</v>
      </c>
      <c r="D40" s="11"/>
      <c r="E40" s="11"/>
      <c r="F40" s="11"/>
      <c r="G40" s="11"/>
      <c r="H40" s="10"/>
      <c r="I40" s="11"/>
      <c r="J40" s="11"/>
      <c r="K40" s="11"/>
      <c r="L40" s="10"/>
      <c r="M40" s="11"/>
      <c r="N40" s="11"/>
      <c r="O40" s="11"/>
      <c r="P40" s="10"/>
      <c r="Q40" s="11"/>
      <c r="R40" s="11"/>
      <c r="S40" s="11"/>
      <c r="T40" s="10"/>
      <c r="U40" s="10"/>
      <c r="V40" s="11"/>
      <c r="W40" s="11"/>
      <c r="X40" s="10"/>
      <c r="Y40" s="34"/>
      <c r="Z40" s="10"/>
      <c r="AA40" s="10"/>
      <c r="AB40" s="10"/>
      <c r="AC40" s="10"/>
      <c r="AD40" s="10"/>
      <c r="AE40" s="10"/>
      <c r="AF40" s="10"/>
      <c r="AG40" s="10"/>
      <c r="AH40" s="10"/>
      <c r="AI40" s="10"/>
      <c r="AJ40" s="10"/>
      <c r="AK40" s="10"/>
      <c r="AL40" s="40"/>
      <c r="AM40" s="40"/>
      <c r="AN40" s="40"/>
      <c r="AO40" s="10"/>
      <c r="AP40" s="40"/>
      <c r="AQ40" s="40"/>
      <c r="AR40" s="40"/>
      <c r="AS40" s="10"/>
      <c r="AU40" s="10"/>
      <c r="AV40" s="10"/>
      <c r="AW40" s="10"/>
      <c r="AX40" s="10"/>
      <c r="AY40" s="10"/>
      <c r="AZ40" s="10"/>
      <c r="BA40" s="10"/>
      <c r="BB40" s="10"/>
      <c r="BC40" s="10"/>
      <c r="BD40" s="10"/>
      <c r="BE40" s="10"/>
      <c r="BF40" s="10"/>
      <c r="BG40" s="10"/>
      <c r="BH40" s="10"/>
      <c r="BI40" s="10"/>
      <c r="BJ40" s="10"/>
      <c r="BK40" s="10"/>
      <c r="BN40" s="10"/>
      <c r="BP40" s="11">
        <v>6.2E-2</v>
      </c>
      <c r="BQ40" s="10">
        <v>6.8000000000000005E-2</v>
      </c>
      <c r="BR40" s="10">
        <v>7.6999999999999999E-2</v>
      </c>
      <c r="BS40" s="10">
        <v>7.1999999999999995E-2</v>
      </c>
      <c r="BT40" s="10">
        <v>7.0000000000000007E-2</v>
      </c>
      <c r="BV40" s="10">
        <v>4.7E-2</v>
      </c>
      <c r="BW40" s="10">
        <v>4.3999999999999997E-2</v>
      </c>
      <c r="BX40" s="10">
        <v>1.7999999999999999E-2</v>
      </c>
      <c r="BY40" s="10">
        <v>0.04</v>
      </c>
      <c r="BZ40" s="10">
        <v>3.5000000000000003E-2</v>
      </c>
    </row>
    <row r="41" spans="2:78" x14ac:dyDescent="0.25">
      <c r="B41" s="1" t="s">
        <v>149</v>
      </c>
      <c r="D41" s="11"/>
      <c r="E41" s="11"/>
      <c r="F41" s="11"/>
      <c r="G41" s="11"/>
      <c r="H41" s="10"/>
      <c r="I41" s="11"/>
      <c r="J41" s="11"/>
      <c r="K41" s="11"/>
      <c r="L41" s="10"/>
      <c r="M41" s="11"/>
      <c r="N41" s="11"/>
      <c r="O41" s="11"/>
      <c r="P41" s="10"/>
      <c r="Q41" s="11"/>
      <c r="R41" s="11"/>
      <c r="S41" s="11"/>
      <c r="T41" s="10"/>
      <c r="U41" s="10"/>
      <c r="V41" s="11"/>
      <c r="W41" s="11"/>
      <c r="X41" s="10"/>
      <c r="Y41" s="34"/>
      <c r="Z41" s="10"/>
      <c r="AA41" s="10"/>
      <c r="AB41" s="10"/>
      <c r="AC41" s="10"/>
      <c r="AD41" s="10"/>
      <c r="AE41" s="10"/>
      <c r="AF41" s="10"/>
      <c r="AG41" s="10"/>
      <c r="AH41" s="10"/>
      <c r="AI41" s="10"/>
      <c r="AJ41" s="10"/>
      <c r="AK41" s="10"/>
      <c r="AL41" s="40"/>
      <c r="AM41" s="40"/>
      <c r="AN41" s="40"/>
      <c r="AO41" s="10"/>
      <c r="AP41" s="40"/>
      <c r="AQ41" s="40"/>
      <c r="AR41" s="40"/>
      <c r="AS41" s="10"/>
      <c r="AU41" s="10"/>
      <c r="AV41" s="10"/>
      <c r="AW41" s="10"/>
      <c r="AX41" s="10"/>
      <c r="AY41" s="10"/>
      <c r="AZ41" s="10"/>
      <c r="BA41" s="10"/>
      <c r="BB41" s="10"/>
      <c r="BC41" s="10"/>
      <c r="BD41" s="10"/>
      <c r="BE41" s="10"/>
      <c r="BF41" s="10"/>
      <c r="BG41" s="10"/>
      <c r="BH41" s="10"/>
      <c r="BI41" s="10"/>
      <c r="BJ41" s="10"/>
      <c r="BK41" s="10">
        <v>6.8000000000000005E-2</v>
      </c>
      <c r="BN41" s="10">
        <v>6.8000000000000005E-2</v>
      </c>
      <c r="BP41" s="11">
        <v>2.1999999999999999E-2</v>
      </c>
      <c r="BQ41" s="10">
        <v>5.5E-2</v>
      </c>
      <c r="BR41" s="10">
        <v>5.2999999999999999E-2</v>
      </c>
      <c r="BS41" s="10">
        <v>2.4E-2</v>
      </c>
      <c r="BT41" s="10">
        <v>3.1E-2</v>
      </c>
      <c r="BV41" s="11">
        <v>1.4999999999999999E-2</v>
      </c>
      <c r="BW41" s="11">
        <v>1.4999999999999999E-2</v>
      </c>
      <c r="BX41" s="11">
        <v>4.0000000000000001E-3</v>
      </c>
      <c r="BY41" s="10">
        <v>-4.0000000000000001E-3</v>
      </c>
      <c r="BZ41" s="10">
        <v>7.0000000000000001E-3</v>
      </c>
    </row>
    <row r="42" spans="2:78" x14ac:dyDescent="0.25">
      <c r="B42" s="1" t="s">
        <v>133</v>
      </c>
      <c r="D42" s="11"/>
      <c r="E42" s="11"/>
      <c r="F42" s="11"/>
      <c r="G42" s="11"/>
      <c r="H42" s="10"/>
      <c r="I42" s="11"/>
      <c r="J42" s="11"/>
      <c r="K42" s="11"/>
      <c r="L42" s="10"/>
      <c r="M42" s="11"/>
      <c r="N42" s="11"/>
      <c r="O42" s="11"/>
      <c r="P42" s="10"/>
      <c r="Q42" s="11"/>
      <c r="R42" s="11"/>
      <c r="S42" s="11"/>
      <c r="T42" s="10"/>
      <c r="U42" s="10"/>
      <c r="V42" s="11"/>
      <c r="W42" s="11"/>
      <c r="X42" s="10"/>
      <c r="Y42" s="34"/>
      <c r="Z42" s="10">
        <v>3.2000000000000001E-2</v>
      </c>
      <c r="AA42" s="10"/>
      <c r="AB42" s="10"/>
      <c r="AC42" s="10">
        <v>3.2000000000000001E-2</v>
      </c>
      <c r="AD42" s="10">
        <v>1.6E-2</v>
      </c>
      <c r="AE42" s="10"/>
      <c r="AF42" s="10"/>
      <c r="AG42" s="10">
        <v>1.6E-2</v>
      </c>
      <c r="AH42" s="10">
        <v>1.2999999999999999E-2</v>
      </c>
      <c r="AI42" s="10"/>
      <c r="AJ42" s="10"/>
      <c r="AK42" s="10">
        <v>1.2999999999999999E-2</v>
      </c>
      <c r="AL42" s="40">
        <v>8.3000000000000004E-2</v>
      </c>
      <c r="AM42" s="40"/>
      <c r="AN42" s="40"/>
      <c r="AO42" s="10">
        <v>8.3000000000000004E-2</v>
      </c>
      <c r="AP42" s="40">
        <v>3.3000000000000002E-2</v>
      </c>
      <c r="AQ42" s="40"/>
      <c r="AR42" s="40"/>
      <c r="AS42" s="10">
        <v>3.3000000000000002E-2</v>
      </c>
      <c r="AU42" s="10">
        <v>9.1599430469862408E-2</v>
      </c>
      <c r="AV42" s="10"/>
      <c r="AW42" s="10"/>
      <c r="AX42" s="10">
        <v>9.1599430469862408E-2</v>
      </c>
      <c r="AY42" s="10">
        <v>0.08</v>
      </c>
      <c r="AZ42" s="10"/>
      <c r="BA42" s="10"/>
      <c r="BB42" s="10">
        <v>0.08</v>
      </c>
      <c r="BC42" s="10">
        <v>9.1999999999999998E-2</v>
      </c>
      <c r="BD42" s="10"/>
      <c r="BE42" s="10"/>
      <c r="BF42" s="10">
        <v>9.1999999999999998E-2</v>
      </c>
      <c r="BG42" s="10">
        <v>4.3999999999999997E-2</v>
      </c>
      <c r="BH42" s="10"/>
      <c r="BI42" s="10"/>
      <c r="BJ42" s="10">
        <v>4.3999999999999997E-2</v>
      </c>
      <c r="BK42" s="10">
        <v>7.8E-2</v>
      </c>
      <c r="BN42" s="10">
        <v>7.8E-2</v>
      </c>
      <c r="BP42" s="11">
        <f>('Category by banner'!V23-'Category by banner'!P23)/'Category by banner'!P23</f>
        <v>7.2564324949407302E-2</v>
      </c>
      <c r="BQ42" s="11">
        <f>('Category by banner'!W23-'Category by banner'!Q23)/'Category by banner'!Q23</f>
        <v>7.5776658270360966E-2</v>
      </c>
      <c r="BR42" s="11">
        <f>('Category by banner'!X23-'Category by banner'!R23)/'Category by banner'!R23</f>
        <v>7.4569242868377739E-2</v>
      </c>
      <c r="BS42" s="11">
        <f>('Category by banner'!Y23-'Category by banner'!S23)/'Category by banner'!S23</f>
        <v>7.6458405352345257E-2</v>
      </c>
      <c r="BT42" s="11">
        <f>('Category by banner'!Z23-'Category by banner'!T23)/'Category by banner'!T23</f>
        <v>7.4775406173973005E-2</v>
      </c>
      <c r="BV42" s="11">
        <f>('Category by banner'!AB23-'Category by banner'!V23)/'Category by banner'!V23</f>
        <v>5.3009883198562445E-2</v>
      </c>
      <c r="BW42" s="11">
        <f>('Category by banner'!AC23-'Category by banner'!W23)/'Category by banner'!W23</f>
        <v>6.8292682926829273E-2</v>
      </c>
      <c r="BX42" s="11">
        <f>('Category by banner'!AD23-'Category by banner'!X23)/'Category by banner'!X23</f>
        <v>4.790419161676647E-2</v>
      </c>
      <c r="BY42" s="11">
        <v>2.7E-2</v>
      </c>
      <c r="BZ42" s="11">
        <v>4.9000000000000002E-2</v>
      </c>
    </row>
    <row r="43" spans="2:78" x14ac:dyDescent="0.25">
      <c r="B43" s="1" t="s">
        <v>132</v>
      </c>
      <c r="D43" s="11">
        <v>8.3833335620569743E-2</v>
      </c>
      <c r="E43" s="11">
        <v>5.8645303518320209E-2</v>
      </c>
      <c r="F43" s="11"/>
      <c r="G43" s="11"/>
      <c r="H43" s="10">
        <v>5.8645303518320209E-2</v>
      </c>
      <c r="I43" s="11">
        <v>1.8494738184972784E-2</v>
      </c>
      <c r="J43" s="11"/>
      <c r="K43" s="11"/>
      <c r="L43" s="10">
        <v>1.8494738184972784E-2</v>
      </c>
      <c r="M43" s="11">
        <v>2.8105778945140176E-2</v>
      </c>
      <c r="N43" s="11"/>
      <c r="O43" s="11"/>
      <c r="P43" s="10">
        <v>2.8105778945140176E-2</v>
      </c>
      <c r="Q43" s="11">
        <v>-2.3E-2</v>
      </c>
      <c r="R43" s="11"/>
      <c r="S43" s="11"/>
      <c r="T43" s="10">
        <v>-2.3E-2</v>
      </c>
      <c r="U43" s="10">
        <v>2.1000000000000001E-2</v>
      </c>
      <c r="V43" s="11"/>
      <c r="W43" s="11"/>
      <c r="X43" s="10">
        <v>2.1000000000000001E-2</v>
      </c>
      <c r="Y43" s="34"/>
      <c r="Z43" s="10">
        <v>2.9000000000000001E-2</v>
      </c>
      <c r="AA43" s="10"/>
      <c r="AB43" s="10"/>
      <c r="AC43" s="10">
        <v>2.9000000000000001E-2</v>
      </c>
      <c r="AD43" s="10">
        <v>1.6E-2</v>
      </c>
      <c r="AE43" s="10"/>
      <c r="AF43" s="10"/>
      <c r="AG43" s="10">
        <v>1.6E-2</v>
      </c>
      <c r="AH43" s="10">
        <v>1.2E-2</v>
      </c>
      <c r="AI43" s="10"/>
      <c r="AJ43" s="10"/>
      <c r="AK43" s="10">
        <v>1.2E-2</v>
      </c>
      <c r="AL43" s="40">
        <v>7.4999999999999997E-2</v>
      </c>
      <c r="AM43" s="40"/>
      <c r="AN43" s="40"/>
      <c r="AO43" s="10">
        <v>7.4999999999999997E-2</v>
      </c>
      <c r="AP43" s="40">
        <v>3.1E-2</v>
      </c>
      <c r="AQ43" s="40"/>
      <c r="AR43" s="40"/>
      <c r="AS43" s="10">
        <v>3.1E-2</v>
      </c>
      <c r="AU43" s="10">
        <v>8.3945880556104538E-2</v>
      </c>
      <c r="AV43" s="10"/>
      <c r="AW43" s="10"/>
      <c r="AX43" s="10">
        <v>8.3945880556104538E-2</v>
      </c>
      <c r="AY43" s="10">
        <v>7.5043906336478436E-2</v>
      </c>
      <c r="AZ43" s="10"/>
      <c r="BA43" s="10"/>
      <c r="BB43" s="10">
        <v>7.5043906336478436E-2</v>
      </c>
      <c r="BC43" s="10">
        <v>9.11793582258143E-2</v>
      </c>
      <c r="BD43" s="10"/>
      <c r="BE43" s="10"/>
      <c r="BF43" s="10">
        <v>9.11793582258143E-2</v>
      </c>
      <c r="BG43" s="10">
        <v>1.4578626374053038E-2</v>
      </c>
      <c r="BH43" s="10"/>
      <c r="BI43" s="10"/>
      <c r="BJ43" s="10">
        <v>1.4578626374053038E-2</v>
      </c>
      <c r="BK43" s="10">
        <v>7.2999999999999995E-2</v>
      </c>
      <c r="BN43" s="10">
        <v>7.2999999999999995E-2</v>
      </c>
      <c r="BP43" s="10">
        <v>1.4999999999999999E-2</v>
      </c>
      <c r="BQ43" s="10">
        <v>2.4E-2</v>
      </c>
      <c r="BR43" s="10">
        <v>2.3E-2</v>
      </c>
      <c r="BS43" s="10">
        <v>3.3000000000000002E-2</v>
      </c>
      <c r="BT43" s="10">
        <v>2.4E-2</v>
      </c>
      <c r="BV43" s="10">
        <v>0.01</v>
      </c>
      <c r="BW43" s="10">
        <v>0.03</v>
      </c>
      <c r="BX43" s="40">
        <v>2.3E-2</v>
      </c>
      <c r="BY43" s="10">
        <v>-2.1999999999999999E-2</v>
      </c>
      <c r="BZ43" s="10">
        <v>1.2E-2</v>
      </c>
    </row>
    <row r="44" spans="2:78" x14ac:dyDescent="0.25">
      <c r="B44" s="1" t="s">
        <v>157</v>
      </c>
      <c r="D44" s="11"/>
      <c r="E44" s="11"/>
      <c r="F44" s="11"/>
      <c r="G44" s="11"/>
      <c r="H44" s="10"/>
      <c r="I44" s="11"/>
      <c r="J44" s="11"/>
      <c r="K44" s="11"/>
      <c r="L44" s="10"/>
      <c r="M44" s="11"/>
      <c r="N44" s="11"/>
      <c r="O44" s="11"/>
      <c r="P44" s="10"/>
      <c r="Q44" s="11"/>
      <c r="R44" s="11"/>
      <c r="S44" s="11"/>
      <c r="T44" s="10"/>
      <c r="U44" s="10"/>
      <c r="V44" s="11"/>
      <c r="W44" s="11"/>
      <c r="X44" s="10"/>
      <c r="Y44" s="34"/>
      <c r="Z44" s="10"/>
      <c r="AA44" s="10"/>
      <c r="AB44" s="10"/>
      <c r="AC44" s="10"/>
      <c r="AD44" s="10"/>
      <c r="AE44" s="10"/>
      <c r="AF44" s="10"/>
      <c r="AG44" s="10"/>
      <c r="AH44" s="10"/>
      <c r="AI44" s="10"/>
      <c r="AJ44" s="10"/>
      <c r="AK44" s="10"/>
      <c r="AL44" s="40"/>
      <c r="AM44" s="40"/>
      <c r="AN44" s="40"/>
      <c r="AO44" s="10"/>
      <c r="AP44" s="40"/>
      <c r="AQ44" s="40"/>
      <c r="AR44" s="40"/>
      <c r="AS44" s="10"/>
      <c r="AU44" s="10"/>
      <c r="AV44" s="10"/>
      <c r="AW44" s="10"/>
      <c r="AX44" s="10"/>
      <c r="AY44" s="10">
        <v>3.1E-2</v>
      </c>
      <c r="AZ44" s="10"/>
      <c r="BA44" s="10"/>
      <c r="BB44" s="10">
        <v>3.1E-2</v>
      </c>
      <c r="BC44" s="10">
        <v>4.7E-2</v>
      </c>
      <c r="BD44" s="10"/>
      <c r="BE44" s="10"/>
      <c r="BF44" s="10">
        <v>4.7E-2</v>
      </c>
      <c r="BG44" s="10">
        <v>-2E-3</v>
      </c>
      <c r="BH44" s="10"/>
      <c r="BI44" s="10"/>
      <c r="BJ44" s="10">
        <v>-2E-3</v>
      </c>
      <c r="BK44" s="10">
        <v>2.7E-2</v>
      </c>
      <c r="BN44" s="10">
        <v>2.7E-2</v>
      </c>
      <c r="BP44" s="10">
        <v>2.9000000000000001E-2</v>
      </c>
      <c r="BQ44" s="10">
        <v>5.7000000000000002E-2</v>
      </c>
      <c r="BR44" s="10">
        <v>7.2999999999999995E-2</v>
      </c>
      <c r="BS44" s="10">
        <v>4.5999999999999999E-2</v>
      </c>
      <c r="BT44" s="10">
        <v>5.2999999999999999E-2</v>
      </c>
      <c r="BV44" s="10">
        <v>2.3E-2</v>
      </c>
      <c r="BW44" s="10">
        <v>-1.4E-2</v>
      </c>
      <c r="BX44" s="40">
        <v>-3.7999999999999999E-2</v>
      </c>
      <c r="BY44" s="10">
        <v>4.7E-2</v>
      </c>
      <c r="BZ44" s="10">
        <v>0</v>
      </c>
    </row>
    <row r="45" spans="2:78" x14ac:dyDescent="0.25">
      <c r="B45" s="6" t="s">
        <v>134</v>
      </c>
      <c r="D45" s="25"/>
      <c r="E45" s="25"/>
      <c r="F45" s="25"/>
      <c r="G45" s="25"/>
      <c r="H45" s="25"/>
      <c r="I45" s="25"/>
      <c r="J45" s="25"/>
      <c r="K45" s="25"/>
      <c r="L45" s="25"/>
      <c r="M45" s="25"/>
      <c r="N45" s="25"/>
      <c r="O45" s="25"/>
      <c r="P45" s="25"/>
      <c r="Q45" s="25"/>
      <c r="R45" s="25"/>
      <c r="S45" s="25"/>
      <c r="T45" s="25"/>
      <c r="U45" s="25"/>
      <c r="V45" s="25"/>
      <c r="W45" s="25"/>
      <c r="X45" s="25"/>
      <c r="Y45" s="34"/>
      <c r="Z45" s="25"/>
      <c r="AA45" s="25"/>
      <c r="AB45" s="25"/>
      <c r="AC45" s="25"/>
      <c r="AD45" s="25"/>
      <c r="AE45" s="25"/>
      <c r="AF45" s="25"/>
      <c r="AG45" s="25"/>
      <c r="AH45" s="25"/>
      <c r="AI45" s="25"/>
      <c r="AJ45" s="25"/>
      <c r="AK45" s="25"/>
      <c r="AL45" s="25"/>
      <c r="AM45" s="25"/>
      <c r="AN45" s="25"/>
      <c r="AO45" s="25"/>
      <c r="AP45" s="25"/>
      <c r="AQ45" s="25"/>
      <c r="AR45" s="25"/>
      <c r="AS45" s="25"/>
      <c r="AU45" s="25"/>
      <c r="AV45" s="25"/>
      <c r="AW45" s="25"/>
      <c r="AX45" s="25"/>
      <c r="AY45" s="25"/>
      <c r="AZ45" s="25"/>
      <c r="BA45" s="25"/>
      <c r="BB45" s="25"/>
      <c r="BC45" s="25"/>
      <c r="BD45" s="25"/>
      <c r="BE45" s="25"/>
      <c r="BF45" s="25"/>
      <c r="BG45" s="25"/>
      <c r="BH45" s="25"/>
      <c r="BI45" s="25"/>
      <c r="BJ45" s="25"/>
      <c r="BK45" s="25">
        <v>6.0999999999999999E-2</v>
      </c>
      <c r="BL45" s="25"/>
      <c r="BM45" s="25"/>
      <c r="BN45" s="25">
        <v>6.0999999999999999E-2</v>
      </c>
      <c r="BP45" s="25">
        <v>2.7E-2</v>
      </c>
      <c r="BQ45" s="25">
        <v>2.8000000000000001E-2</v>
      </c>
      <c r="BR45" s="25">
        <v>0.10100000000000001</v>
      </c>
      <c r="BS45" s="25">
        <v>0.01</v>
      </c>
      <c r="BT45" s="25">
        <v>4.2999999999999997E-2</v>
      </c>
      <c r="BV45" s="25">
        <v>2.1999999999999999E-2</v>
      </c>
      <c r="BW45" s="25">
        <v>-8.0000000000000002E-3</v>
      </c>
      <c r="BX45" s="25">
        <v>-6.4000000000000001E-2</v>
      </c>
      <c r="BY45" s="25">
        <v>2.5000000000000001E-2</v>
      </c>
      <c r="BZ45" s="25">
        <v>-1E-3</v>
      </c>
    </row>
    <row r="46" spans="2:78" x14ac:dyDescent="0.25">
      <c r="B46" s="1" t="s">
        <v>6</v>
      </c>
      <c r="D46" s="12">
        <v>171.29999999999993</v>
      </c>
      <c r="E46" s="12">
        <v>185.6999999999999</v>
      </c>
      <c r="F46" s="12"/>
      <c r="G46" s="12"/>
      <c r="H46" s="4">
        <f>H15</f>
        <v>185.69999999999985</v>
      </c>
      <c r="I46" s="12">
        <v>163</v>
      </c>
      <c r="J46" s="12"/>
      <c r="K46" s="12"/>
      <c r="L46" s="4">
        <f>L15</f>
        <v>163</v>
      </c>
      <c r="M46" s="12">
        <v>300.90000000000009</v>
      </c>
      <c r="N46" s="12"/>
      <c r="O46" s="12"/>
      <c r="P46" s="4">
        <f>P15</f>
        <v>300.90000000000009</v>
      </c>
      <c r="Q46" s="4">
        <v>160.00000000000003</v>
      </c>
      <c r="R46" s="4"/>
      <c r="S46" s="4"/>
      <c r="T46" s="4">
        <f>T15</f>
        <v>159.99999999999994</v>
      </c>
      <c r="U46" s="4">
        <v>809.6</v>
      </c>
      <c r="V46" s="4"/>
      <c r="W46" s="4"/>
      <c r="X46" s="4">
        <f>X15</f>
        <v>809.5999999999998</v>
      </c>
      <c r="Y46" s="33"/>
      <c r="Z46" s="4">
        <v>186.7</v>
      </c>
      <c r="AA46" s="4"/>
      <c r="AB46" s="4"/>
      <c r="AC46" s="4">
        <v>186.70000000000002</v>
      </c>
      <c r="AD46" s="4">
        <v>160</v>
      </c>
      <c r="AE46" s="4"/>
      <c r="AF46" s="4"/>
      <c r="AG46" s="4">
        <v>160.00000000000011</v>
      </c>
      <c r="AH46" s="4">
        <v>295.89999999999998</v>
      </c>
      <c r="AI46" s="4"/>
      <c r="AJ46" s="4"/>
      <c r="AK46" s="4">
        <v>295.90000000000003</v>
      </c>
      <c r="AL46" s="4">
        <v>161.6</v>
      </c>
      <c r="AM46" s="4"/>
      <c r="AN46" s="4"/>
      <c r="AO46" s="4">
        <v>161.59999999999994</v>
      </c>
      <c r="AP46" s="4">
        <v>804.2</v>
      </c>
      <c r="AQ46" s="4"/>
      <c r="AR46" s="4"/>
      <c r="AS46" s="4">
        <f>AS15</f>
        <v>804.20000000000084</v>
      </c>
      <c r="AU46" s="4">
        <v>179.80000000000004</v>
      </c>
      <c r="AV46" s="4"/>
      <c r="AW46" s="4"/>
      <c r="AX46" s="4">
        <v>179.80000000000007</v>
      </c>
      <c r="AY46" s="4">
        <v>138.10000000000014</v>
      </c>
      <c r="AZ46" s="4"/>
      <c r="BA46" s="4"/>
      <c r="BB46" s="4">
        <v>138.10000000000016</v>
      </c>
      <c r="BC46" s="4">
        <v>404.5</v>
      </c>
      <c r="BD46" s="4"/>
      <c r="BE46" s="4"/>
      <c r="BF46" s="4">
        <v>404.5</v>
      </c>
      <c r="BG46" s="4">
        <v>181.60000000000014</v>
      </c>
      <c r="BH46" s="4"/>
      <c r="BI46" s="4"/>
      <c r="BJ46" s="4">
        <v>181.6</v>
      </c>
      <c r="BK46" s="4">
        <v>904</v>
      </c>
      <c r="BN46" s="4">
        <f>BN15</f>
        <v>904</v>
      </c>
      <c r="BP46" s="45">
        <f>BP15</f>
        <v>276</v>
      </c>
      <c r="BQ46" s="45">
        <f>BQ15</f>
        <v>238</v>
      </c>
      <c r="BR46" s="45">
        <f>BR15</f>
        <v>473</v>
      </c>
      <c r="BS46" s="45">
        <f t="shared" ref="BS46:BT46" si="72">BS15</f>
        <v>202</v>
      </c>
      <c r="BT46" s="45">
        <f t="shared" si="72"/>
        <v>1189</v>
      </c>
      <c r="BV46" s="45">
        <f>BV15</f>
        <v>297</v>
      </c>
      <c r="BW46" s="45">
        <f>BW15</f>
        <v>230</v>
      </c>
      <c r="BX46" s="45">
        <f>BX15</f>
        <v>443</v>
      </c>
      <c r="BY46" s="45">
        <f>BY15</f>
        <v>208</v>
      </c>
      <c r="BZ46" s="45">
        <f>BZ15</f>
        <v>1178</v>
      </c>
    </row>
    <row r="47" spans="2:78" x14ac:dyDescent="0.25">
      <c r="B47" s="1" t="s">
        <v>71</v>
      </c>
      <c r="D47" s="12">
        <v>1.5</v>
      </c>
      <c r="E47" s="12">
        <v>0</v>
      </c>
      <c r="F47" s="12"/>
      <c r="G47" s="12"/>
      <c r="H47" s="4">
        <f>-H14</f>
        <v>0</v>
      </c>
      <c r="I47" s="12">
        <v>2.6167820000000002</v>
      </c>
      <c r="J47" s="12"/>
      <c r="K47" s="12"/>
      <c r="L47" s="4">
        <f>-L14</f>
        <v>2.6167820000000002</v>
      </c>
      <c r="M47" s="12">
        <v>-17.433417009999999</v>
      </c>
      <c r="N47" s="12"/>
      <c r="O47" s="12"/>
      <c r="P47" s="4">
        <f>-P14</f>
        <v>-17.433417009999999</v>
      </c>
      <c r="Q47" s="4">
        <v>7.8166350099999988</v>
      </c>
      <c r="R47" s="4"/>
      <c r="S47" s="4"/>
      <c r="T47" s="4">
        <f>-T14</f>
        <v>7.8166350099999997</v>
      </c>
      <c r="U47" s="4">
        <v>-7</v>
      </c>
      <c r="V47" s="4"/>
      <c r="W47" s="4"/>
      <c r="X47" s="4">
        <f>-X14</f>
        <v>-7</v>
      </c>
      <c r="Y47" s="33"/>
      <c r="Z47" s="4">
        <v>4.8</v>
      </c>
      <c r="AA47" s="4"/>
      <c r="AB47" s="4"/>
      <c r="AC47" s="4">
        <v>4.8</v>
      </c>
      <c r="AD47" s="4">
        <v>0</v>
      </c>
      <c r="AE47" s="4"/>
      <c r="AF47" s="4"/>
      <c r="AG47" s="4">
        <v>0</v>
      </c>
      <c r="AH47" s="4">
        <v>0</v>
      </c>
      <c r="AI47" s="4"/>
      <c r="AJ47" s="4"/>
      <c r="AK47" s="4">
        <v>0</v>
      </c>
      <c r="AL47" s="4">
        <v>0</v>
      </c>
      <c r="AM47" s="4"/>
      <c r="AN47" s="4"/>
      <c r="AO47" s="4">
        <v>0</v>
      </c>
      <c r="AP47" s="4">
        <v>4.8</v>
      </c>
      <c r="AQ47" s="4"/>
      <c r="AR47" s="4"/>
      <c r="AS47" s="4">
        <f>-AS14</f>
        <v>4.8</v>
      </c>
      <c r="AU47" s="4">
        <v>21.149532999999998</v>
      </c>
      <c r="AV47" s="4"/>
      <c r="AW47" s="4"/>
      <c r="AX47" s="4">
        <v>21.149533000000002</v>
      </c>
      <c r="AY47" s="4">
        <v>39.129467000000005</v>
      </c>
      <c r="AZ47" s="4"/>
      <c r="BA47" s="4"/>
      <c r="BB47" s="4">
        <v>39.129466999999998</v>
      </c>
      <c r="BC47" s="4">
        <v>19.603679</v>
      </c>
      <c r="BD47" s="4"/>
      <c r="BE47" s="4"/>
      <c r="BF47" s="4">
        <v>19.603679</v>
      </c>
      <c r="BG47" s="4">
        <v>22.117320999999997</v>
      </c>
      <c r="BH47" s="4"/>
      <c r="BI47" s="4"/>
      <c r="BJ47" s="4">
        <v>22.117320999999997</v>
      </c>
      <c r="BK47" s="4">
        <v>102</v>
      </c>
      <c r="BN47" s="4">
        <f>-BN14</f>
        <v>102</v>
      </c>
      <c r="BP47" s="45">
        <f>BP14</f>
        <v>-17</v>
      </c>
      <c r="BQ47" s="45">
        <f>BQ14</f>
        <v>5</v>
      </c>
      <c r="BR47" s="45">
        <f>BR14</f>
        <v>-1</v>
      </c>
      <c r="BS47" s="45">
        <f t="shared" ref="BS47:BT47" si="73">BS14</f>
        <v>-14</v>
      </c>
      <c r="BT47" s="45">
        <f t="shared" si="73"/>
        <v>-27</v>
      </c>
      <c r="BV47" s="45">
        <f>BV14</f>
        <v>-5</v>
      </c>
      <c r="BW47" s="45">
        <f>BW14</f>
        <v>-11</v>
      </c>
      <c r="BX47" s="45">
        <f>BX14</f>
        <v>-22</v>
      </c>
      <c r="BY47" s="45">
        <f>BY14</f>
        <v>-18</v>
      </c>
      <c r="BZ47" s="45">
        <f>BZ14</f>
        <v>-56</v>
      </c>
    </row>
    <row r="48" spans="2:78" x14ac:dyDescent="0.25">
      <c r="B48" s="1" t="s">
        <v>72</v>
      </c>
      <c r="D48" s="22">
        <v>172.79999999999993</v>
      </c>
      <c r="E48" s="22">
        <v>185.6999999999999</v>
      </c>
      <c r="F48" s="22"/>
      <c r="G48" s="22"/>
      <c r="H48" s="12">
        <f>H46+H47</f>
        <v>185.69999999999985</v>
      </c>
      <c r="I48" s="22">
        <v>165.616782</v>
      </c>
      <c r="J48" s="22"/>
      <c r="K48" s="22"/>
      <c r="L48" s="12">
        <f>L46+L47</f>
        <v>165.616782</v>
      </c>
      <c r="M48" s="22">
        <v>283.46658299000012</v>
      </c>
      <c r="N48" s="22"/>
      <c r="O48" s="22"/>
      <c r="P48" s="12">
        <f>P46+P47</f>
        <v>283.46658299000012</v>
      </c>
      <c r="Q48" s="4">
        <v>167.81663501</v>
      </c>
      <c r="R48" s="4"/>
      <c r="S48" s="4"/>
      <c r="T48" s="12">
        <f>T46+T47</f>
        <v>167.81663500999994</v>
      </c>
      <c r="U48" s="4">
        <v>802.6</v>
      </c>
      <c r="V48" s="4"/>
      <c r="W48" s="4"/>
      <c r="X48" s="12">
        <f>X46+X47</f>
        <v>802.5999999999998</v>
      </c>
      <c r="Y48" s="33"/>
      <c r="Z48" s="4">
        <v>191.5</v>
      </c>
      <c r="AA48" s="4"/>
      <c r="AB48" s="4"/>
      <c r="AC48" s="4">
        <v>191.50000000000003</v>
      </c>
      <c r="AD48" s="4">
        <v>160</v>
      </c>
      <c r="AE48" s="4"/>
      <c r="AF48" s="4"/>
      <c r="AG48" s="4">
        <v>160.00000000000011</v>
      </c>
      <c r="AH48" s="4">
        <v>295.89999999999998</v>
      </c>
      <c r="AI48" s="4"/>
      <c r="AJ48" s="4"/>
      <c r="AK48" s="4">
        <v>295.90000000000003</v>
      </c>
      <c r="AL48" s="4">
        <v>161.6</v>
      </c>
      <c r="AM48" s="4"/>
      <c r="AN48" s="4"/>
      <c r="AO48" s="4">
        <v>161.59999999999994</v>
      </c>
      <c r="AP48" s="4">
        <v>809</v>
      </c>
      <c r="AQ48" s="4"/>
      <c r="AR48" s="4"/>
      <c r="AS48" s="12">
        <f>AS46+AS47</f>
        <v>809.0000000000008</v>
      </c>
      <c r="AU48" s="4">
        <v>200.94953300000003</v>
      </c>
      <c r="AV48" s="4"/>
      <c r="AW48" s="4"/>
      <c r="AX48" s="4">
        <v>200.94953300000006</v>
      </c>
      <c r="AY48" s="4">
        <v>177.22946700000014</v>
      </c>
      <c r="AZ48" s="4"/>
      <c r="BA48" s="4"/>
      <c r="BB48" s="4">
        <v>177.22946700000017</v>
      </c>
      <c r="BC48" s="4">
        <v>424.103679</v>
      </c>
      <c r="BD48" s="4"/>
      <c r="BE48" s="4"/>
      <c r="BF48" s="4">
        <v>424.103679</v>
      </c>
      <c r="BG48" s="4">
        <v>203.71732100000014</v>
      </c>
      <c r="BH48" s="4"/>
      <c r="BI48" s="4"/>
      <c r="BJ48" s="4">
        <v>203.71732100000014</v>
      </c>
      <c r="BK48" s="4">
        <v>1006</v>
      </c>
      <c r="BN48" s="12">
        <f>BN46+BN47</f>
        <v>1006</v>
      </c>
      <c r="BP48" s="45">
        <f>BP12</f>
        <v>293</v>
      </c>
      <c r="BQ48" s="45">
        <f>BQ12</f>
        <v>233</v>
      </c>
      <c r="BR48" s="45">
        <f>BR12</f>
        <v>474</v>
      </c>
      <c r="BS48" s="45">
        <f t="shared" ref="BS48:BT48" si="74">BS12</f>
        <v>216</v>
      </c>
      <c r="BT48" s="45">
        <f t="shared" si="74"/>
        <v>1216</v>
      </c>
      <c r="BV48" s="45">
        <f>BV12</f>
        <v>302</v>
      </c>
      <c r="BW48" s="45">
        <f>BW12</f>
        <v>241</v>
      </c>
      <c r="BX48" s="45">
        <f>BX12</f>
        <v>465</v>
      </c>
      <c r="BY48" s="45">
        <f>BY12</f>
        <v>226</v>
      </c>
      <c r="BZ48" s="45">
        <f>BZ12</f>
        <v>1234</v>
      </c>
    </row>
    <row r="49" spans="2:78" x14ac:dyDescent="0.25">
      <c r="B49" s="1" t="s">
        <v>73</v>
      </c>
      <c r="D49" s="22">
        <v>67.381327999999925</v>
      </c>
      <c r="E49" s="22">
        <v>77.150972999999894</v>
      </c>
      <c r="F49" s="22"/>
      <c r="G49" s="22"/>
      <c r="H49" s="4">
        <v>77.150972999999894</v>
      </c>
      <c r="I49" s="22">
        <v>62.481876960000001</v>
      </c>
      <c r="J49" s="22"/>
      <c r="K49" s="22"/>
      <c r="L49" s="4">
        <v>62.481876960000001</v>
      </c>
      <c r="M49" s="22">
        <v>156.45477873220008</v>
      </c>
      <c r="N49" s="22"/>
      <c r="O49" s="22"/>
      <c r="P49" s="4">
        <v>156.45477873220008</v>
      </c>
      <c r="Q49" s="4">
        <v>61.412371307800029</v>
      </c>
      <c r="R49" s="4"/>
      <c r="S49" s="4"/>
      <c r="T49" s="4">
        <v>61.412371307800029</v>
      </c>
      <c r="U49" s="4">
        <v>357.5</v>
      </c>
      <c r="V49" s="4"/>
      <c r="W49" s="4"/>
      <c r="X49" s="4">
        <v>357.5</v>
      </c>
      <c r="Y49" s="33"/>
      <c r="Z49" s="4">
        <v>81.599999999999994</v>
      </c>
      <c r="AA49" s="4"/>
      <c r="AB49" s="4"/>
      <c r="AC49" s="4">
        <v>81.599999999999994</v>
      </c>
      <c r="AD49" s="4">
        <v>55.6</v>
      </c>
      <c r="AE49" s="4"/>
      <c r="AF49" s="4"/>
      <c r="AG49" s="4">
        <v>55.6</v>
      </c>
      <c r="AH49" s="4">
        <v>157.1</v>
      </c>
      <c r="AI49" s="4"/>
      <c r="AJ49" s="4"/>
      <c r="AK49" s="4">
        <v>157.1</v>
      </c>
      <c r="AL49" s="4">
        <v>27.8</v>
      </c>
      <c r="AM49" s="4"/>
      <c r="AN49" s="4"/>
      <c r="AO49" s="4">
        <v>27.8</v>
      </c>
      <c r="AP49" s="4">
        <v>322.10000000000002</v>
      </c>
      <c r="AQ49" s="4"/>
      <c r="AR49" s="4"/>
      <c r="AS49" s="4">
        <v>322.10000000000002</v>
      </c>
      <c r="AU49" s="4">
        <v>77.859155740000048</v>
      </c>
      <c r="AV49" s="4"/>
      <c r="AW49" s="4"/>
      <c r="AX49" s="4">
        <v>77.859155740000048</v>
      </c>
      <c r="AY49" s="4">
        <v>47.04996226000015</v>
      </c>
      <c r="AZ49" s="4"/>
      <c r="BA49" s="4"/>
      <c r="BB49" s="4">
        <v>47.04996226000015</v>
      </c>
      <c r="BC49" s="4">
        <v>190.57242461999999</v>
      </c>
      <c r="BD49" s="4"/>
      <c r="BE49" s="4"/>
      <c r="BF49" s="4">
        <v>190.57242461999999</v>
      </c>
      <c r="BG49" s="4">
        <v>-13.8</v>
      </c>
      <c r="BH49" s="4"/>
      <c r="BI49" s="4"/>
      <c r="BJ49" s="4">
        <v>-13.8</v>
      </c>
      <c r="BK49" s="4">
        <v>301.68154262000019</v>
      </c>
      <c r="BN49" s="4">
        <v>301.68154262000019</v>
      </c>
      <c r="BP49" s="45">
        <v>85</v>
      </c>
      <c r="BQ49" s="45">
        <v>26</v>
      </c>
      <c r="BR49" s="45">
        <v>210</v>
      </c>
      <c r="BS49" s="45">
        <v>15</v>
      </c>
      <c r="BT49" s="45">
        <f>SUM(BP49:BS49)</f>
        <v>336</v>
      </c>
      <c r="BV49" s="45">
        <v>74</v>
      </c>
      <c r="BW49" s="45">
        <v>39</v>
      </c>
      <c r="BX49" s="45">
        <v>212</v>
      </c>
      <c r="BY49" s="45">
        <v>-8</v>
      </c>
      <c r="BZ49" s="45">
        <v>317</v>
      </c>
    </row>
    <row r="50" spans="2:78" x14ac:dyDescent="0.25">
      <c r="D50" s="19"/>
      <c r="E50" s="19"/>
      <c r="F50" s="19"/>
      <c r="G50" s="19"/>
      <c r="I50" s="19"/>
      <c r="J50" s="19"/>
      <c r="K50" s="19"/>
      <c r="M50" s="19"/>
      <c r="N50" s="19"/>
      <c r="O50" s="19"/>
      <c r="Q50" s="19"/>
      <c r="R50" s="19"/>
      <c r="S50" s="19"/>
      <c r="U50" s="4"/>
      <c r="V50" s="4"/>
      <c r="W50" s="4"/>
      <c r="Y50" s="33"/>
      <c r="Z50" s="4"/>
      <c r="AA50" s="4"/>
      <c r="AB50" s="4"/>
      <c r="AD50" s="4"/>
      <c r="AE50" s="4"/>
      <c r="AF50" s="4"/>
      <c r="AH50" s="4"/>
      <c r="AI50" s="4"/>
      <c r="AJ50" s="4"/>
      <c r="AK50" s="4"/>
      <c r="AL50" s="19"/>
      <c r="AM50" s="19"/>
      <c r="AN50" s="19"/>
      <c r="AP50" s="4"/>
      <c r="AQ50" s="4"/>
      <c r="AR50" s="4"/>
      <c r="AU50" s="30"/>
      <c r="AV50" s="30"/>
      <c r="AW50" s="30"/>
      <c r="AY50" s="30"/>
      <c r="AZ50" s="30"/>
      <c r="BA50" s="30"/>
      <c r="BC50" s="30"/>
      <c r="BD50" s="30"/>
      <c r="BE50" s="30"/>
      <c r="BG50" s="30"/>
      <c r="BH50" s="30"/>
      <c r="BI50" s="30"/>
      <c r="BJ50" s="2"/>
      <c r="BK50" s="30"/>
      <c r="BP50" s="30"/>
      <c r="BQ50" s="30"/>
      <c r="BR50" s="30"/>
      <c r="BS50" s="30"/>
      <c r="BV50" s="30"/>
      <c r="BW50" s="30"/>
      <c r="BX50" s="30"/>
      <c r="BY50" s="30"/>
    </row>
    <row r="51" spans="2:78" x14ac:dyDescent="0.25">
      <c r="B51" s="1" t="s">
        <v>189</v>
      </c>
      <c r="D51" s="10">
        <f>D7/D5</f>
        <v>0.44381073088297418</v>
      </c>
      <c r="E51" s="10">
        <f>E7/E5</f>
        <v>0.44365024968177807</v>
      </c>
      <c r="F51" s="10"/>
      <c r="G51" s="10"/>
      <c r="H51" s="10">
        <f>H7/H5</f>
        <v>0.45804665818074991</v>
      </c>
      <c r="I51" s="10">
        <f>I7/I5</f>
        <v>0.44244788992709722</v>
      </c>
      <c r="J51" s="10"/>
      <c r="K51" s="10"/>
      <c r="L51" s="10">
        <f>L7/L5</f>
        <v>0.45629404867029472</v>
      </c>
      <c r="M51" s="10">
        <f>M7/M5</f>
        <v>0.4452263493905978</v>
      </c>
      <c r="N51" s="10"/>
      <c r="O51" s="10"/>
      <c r="P51" s="10">
        <f>P7/P5</f>
        <v>0.44124871009141037</v>
      </c>
      <c r="Q51" s="10">
        <f>Q7/Q5</f>
        <v>0.48248506078714209</v>
      </c>
      <c r="R51" s="10"/>
      <c r="S51" s="10"/>
      <c r="T51" s="10">
        <f>T7/T5</f>
        <v>0.49429039254069662</v>
      </c>
      <c r="U51" s="10">
        <f>U7/U5</f>
        <v>0.45255743289903783</v>
      </c>
      <c r="V51" s="10"/>
      <c r="W51" s="10"/>
      <c r="X51" s="10">
        <f>X7/X5</f>
        <v>0.46042155126145207</v>
      </c>
      <c r="Y51" s="33"/>
      <c r="Z51" s="10">
        <v>0.442</v>
      </c>
      <c r="AA51" s="10"/>
      <c r="AB51" s="10"/>
      <c r="AC51" s="10">
        <v>0.45628856193640249</v>
      </c>
      <c r="AD51" s="10">
        <v>0.44800000000000001</v>
      </c>
      <c r="AE51" s="10"/>
      <c r="AF51" s="10"/>
      <c r="AG51" s="10">
        <v>0.46006874241811574</v>
      </c>
      <c r="AH51" s="10">
        <v>0.44500000000000001</v>
      </c>
      <c r="AI51" s="10"/>
      <c r="AJ51" s="10"/>
      <c r="AK51" s="10">
        <v>0.459604641168887</v>
      </c>
      <c r="AL51" s="10">
        <v>0.46100000000000002</v>
      </c>
      <c r="AM51" s="10"/>
      <c r="AN51" s="10"/>
      <c r="AO51" s="10">
        <v>0.47473113162653463</v>
      </c>
      <c r="AP51" s="10">
        <f>AP7/AP5</f>
        <v>0.44868139700641491</v>
      </c>
      <c r="AQ51" s="10"/>
      <c r="AR51" s="10"/>
      <c r="AS51" s="10">
        <f>AS7/AS5</f>
        <v>0.46248402530292243</v>
      </c>
      <c r="AU51" s="10">
        <v>0.441</v>
      </c>
      <c r="AV51" s="10"/>
      <c r="AW51" s="10"/>
      <c r="AX51" s="10">
        <v>0.45600000000000002</v>
      </c>
      <c r="AY51" s="40">
        <v>0.44</v>
      </c>
      <c r="AZ51" s="4"/>
      <c r="BA51" s="4"/>
      <c r="BB51" s="40">
        <v>0.46500000000000002</v>
      </c>
      <c r="BC51" s="40">
        <v>0.42899999999999999</v>
      </c>
      <c r="BD51" s="4"/>
      <c r="BE51" s="4"/>
      <c r="BF51" s="40">
        <v>0.443</v>
      </c>
      <c r="BG51" s="40">
        <v>0.48199999999999998</v>
      </c>
      <c r="BH51" s="4"/>
      <c r="BI51" s="4"/>
      <c r="BJ51" s="40">
        <v>0.504</v>
      </c>
      <c r="BK51" s="40">
        <v>0.44600000000000001</v>
      </c>
      <c r="BL51" s="4"/>
      <c r="BM51" s="4"/>
      <c r="BN51" s="40">
        <f>(3078-825.5)/(6701-1860.6)</f>
        <v>0.46535410296669699</v>
      </c>
      <c r="BP51" s="11">
        <v>0.47799999999999998</v>
      </c>
      <c r="BQ51" s="40">
        <v>0.47899999999999998</v>
      </c>
      <c r="BR51" s="40">
        <v>0.47299999999999998</v>
      </c>
      <c r="BS51" s="40">
        <v>0.51200000000000001</v>
      </c>
      <c r="BT51" s="40">
        <v>0.48399999999999999</v>
      </c>
      <c r="BV51" s="11">
        <v>0.48499999999999999</v>
      </c>
      <c r="BW51" s="40">
        <v>0.48299999999999998</v>
      </c>
      <c r="BX51" s="11">
        <v>0.45300000000000001</v>
      </c>
      <c r="BY51" s="40">
        <v>0.48099999999999998</v>
      </c>
      <c r="BZ51" s="40">
        <v>0.47299999999999998</v>
      </c>
    </row>
    <row r="52" spans="2:78" x14ac:dyDescent="0.25">
      <c r="B52" s="1" t="s">
        <v>191</v>
      </c>
      <c r="D52" s="10"/>
      <c r="E52" s="10"/>
      <c r="F52" s="10"/>
      <c r="G52" s="10"/>
      <c r="H52" s="10"/>
      <c r="I52" s="10"/>
      <c r="J52" s="10"/>
      <c r="K52" s="10"/>
      <c r="L52" s="10"/>
      <c r="M52" s="10"/>
      <c r="N52" s="10"/>
      <c r="O52" s="10"/>
      <c r="P52" s="10"/>
      <c r="Q52" s="10"/>
      <c r="R52" s="10"/>
      <c r="S52" s="10"/>
      <c r="T52" s="10"/>
      <c r="U52" s="10"/>
      <c r="V52" s="10"/>
      <c r="W52" s="10"/>
      <c r="X52" s="10"/>
      <c r="Y52" s="33"/>
      <c r="Z52" s="10"/>
      <c r="AA52" s="10"/>
      <c r="AB52" s="10"/>
      <c r="AC52" s="10"/>
      <c r="AD52" s="10"/>
      <c r="AE52" s="10"/>
      <c r="AF52" s="10"/>
      <c r="AG52" s="10"/>
      <c r="AH52" s="10"/>
      <c r="AI52" s="10"/>
      <c r="AJ52" s="10"/>
      <c r="AK52" s="10"/>
      <c r="AL52" s="10"/>
      <c r="AM52" s="10"/>
      <c r="AN52" s="10"/>
      <c r="AO52" s="10"/>
      <c r="AP52" s="10"/>
      <c r="AQ52" s="10"/>
      <c r="AR52" s="10"/>
      <c r="AS52" s="10"/>
      <c r="AU52" s="10"/>
      <c r="AV52" s="10"/>
      <c r="AW52" s="10"/>
      <c r="AX52" s="10"/>
      <c r="AY52" s="10">
        <v>0.47</v>
      </c>
      <c r="AZ52" s="4"/>
      <c r="BA52" s="4"/>
      <c r="BB52" s="10">
        <v>0.47</v>
      </c>
      <c r="BC52" s="10">
        <v>0.43</v>
      </c>
      <c r="BD52" s="4"/>
      <c r="BE52" s="4"/>
      <c r="BF52" s="10">
        <v>0.43</v>
      </c>
      <c r="BG52" s="10">
        <v>0.45500000000000002</v>
      </c>
      <c r="BH52" s="4"/>
      <c r="BI52" s="4"/>
      <c r="BJ52" s="10">
        <v>0.45500000000000002</v>
      </c>
      <c r="BK52" s="10">
        <v>0.44400000000000001</v>
      </c>
      <c r="BL52" s="4"/>
      <c r="BM52" s="4"/>
      <c r="BN52" s="10">
        <v>0.44400000000000001</v>
      </c>
      <c r="BP52" s="11">
        <v>0.45300000000000001</v>
      </c>
      <c r="BQ52" s="10">
        <v>0.44700000000000001</v>
      </c>
      <c r="BR52" s="10">
        <v>0.442</v>
      </c>
      <c r="BS52" s="10">
        <v>0.41799999999999998</v>
      </c>
      <c r="BT52" s="10">
        <v>0.44</v>
      </c>
      <c r="BV52" s="11">
        <v>0.43099999999999999</v>
      </c>
      <c r="BW52" s="10">
        <v>0.42499999999999999</v>
      </c>
      <c r="BX52" s="40">
        <v>0.439</v>
      </c>
      <c r="BY52" s="10">
        <v>0.36099999999999999</v>
      </c>
      <c r="BZ52" s="10">
        <v>0.41599999999999998</v>
      </c>
    </row>
    <row r="53" spans="2:78" x14ac:dyDescent="0.25">
      <c r="B53" s="1" t="s">
        <v>190</v>
      </c>
      <c r="D53" s="10"/>
      <c r="E53" s="10"/>
      <c r="F53" s="10"/>
      <c r="G53" s="10"/>
      <c r="H53" s="10"/>
      <c r="I53" s="10"/>
      <c r="J53" s="10"/>
      <c r="K53" s="10"/>
      <c r="L53" s="10"/>
      <c r="M53" s="10"/>
      <c r="N53" s="10"/>
      <c r="O53" s="10"/>
      <c r="P53" s="10"/>
      <c r="Q53" s="10"/>
      <c r="R53" s="10"/>
      <c r="S53" s="10"/>
      <c r="T53" s="10"/>
      <c r="U53" s="10"/>
      <c r="V53" s="10"/>
      <c r="W53" s="10"/>
      <c r="X53" s="10"/>
      <c r="Y53" s="33"/>
      <c r="Z53" s="10"/>
      <c r="AA53" s="10"/>
      <c r="AB53" s="10"/>
      <c r="AC53" s="10"/>
      <c r="AD53" s="10"/>
      <c r="AE53" s="10"/>
      <c r="AF53" s="10"/>
      <c r="AG53" s="10"/>
      <c r="AH53" s="10"/>
      <c r="AI53" s="10"/>
      <c r="AJ53" s="10"/>
      <c r="AK53" s="10"/>
      <c r="AL53" s="10"/>
      <c r="AM53" s="10"/>
      <c r="AN53" s="10"/>
      <c r="AO53" s="10"/>
      <c r="AP53" s="10"/>
      <c r="AQ53" s="10"/>
      <c r="AR53" s="10"/>
      <c r="AS53" s="10"/>
      <c r="AU53" s="10">
        <v>0.436</v>
      </c>
      <c r="AV53" s="10"/>
      <c r="AW53" s="10"/>
      <c r="AX53" s="10">
        <v>0.436</v>
      </c>
      <c r="AY53" s="10">
        <v>0.44600000000000001</v>
      </c>
      <c r="AZ53" s="4"/>
      <c r="BA53" s="4"/>
      <c r="BB53" s="10">
        <v>0.44600000000000001</v>
      </c>
      <c r="BC53" s="10">
        <v>0.57799999999999996</v>
      </c>
      <c r="BD53" s="4"/>
      <c r="BE53" s="4"/>
      <c r="BF53" s="10">
        <v>0.57799999999999996</v>
      </c>
      <c r="BG53" s="10">
        <v>0.42399999999999999</v>
      </c>
      <c r="BH53" s="4"/>
      <c r="BI53" s="4"/>
      <c r="BJ53" s="10">
        <v>0.42399999999999999</v>
      </c>
      <c r="BK53" s="10">
        <v>0.47199999999999998</v>
      </c>
      <c r="BL53" s="4"/>
      <c r="BM53" s="4"/>
      <c r="BN53" s="10">
        <v>0.47199999999999998</v>
      </c>
      <c r="BP53" s="11">
        <v>0.36699999999999999</v>
      </c>
      <c r="BQ53" s="10">
        <v>0.379</v>
      </c>
      <c r="BR53" s="10">
        <v>0.49199999999999999</v>
      </c>
      <c r="BS53" s="10">
        <v>0.33500000000000002</v>
      </c>
      <c r="BT53" s="10">
        <v>0.39300000000000002</v>
      </c>
      <c r="BV53" s="11">
        <v>0.41599999999999998</v>
      </c>
      <c r="BW53" s="10">
        <v>0.41399999999999998</v>
      </c>
      <c r="BX53" s="11">
        <v>0.45400000000000001</v>
      </c>
      <c r="BY53" s="10">
        <v>0.40400000000000003</v>
      </c>
      <c r="BZ53" s="10">
        <v>0.42199999999999999</v>
      </c>
    </row>
    <row r="54" spans="2:78" x14ac:dyDescent="0.25">
      <c r="B54" s="1" t="s">
        <v>135</v>
      </c>
      <c r="D54" s="10">
        <f>D7/D5</f>
        <v>0.44381073088297418</v>
      </c>
      <c r="E54" s="10">
        <f>E7/E5</f>
        <v>0.44365024968177807</v>
      </c>
      <c r="F54" s="10">
        <f>F7/E5</f>
        <v>1.4396408498971898E-2</v>
      </c>
      <c r="G54" s="10">
        <f>G7/E5</f>
        <v>0</v>
      </c>
      <c r="H54" s="10">
        <f>H7/H5</f>
        <v>0.45804665818074991</v>
      </c>
      <c r="I54" s="10">
        <f>I7/I5</f>
        <v>0.44244788992709722</v>
      </c>
      <c r="J54" s="10">
        <f>J7/I5</f>
        <v>1.3846158743197454E-2</v>
      </c>
      <c r="K54" s="10">
        <f>K7/I5</f>
        <v>0</v>
      </c>
      <c r="L54" s="10">
        <f>L7/L5</f>
        <v>0.45629404867029472</v>
      </c>
      <c r="M54" s="10">
        <f>M7/M5</f>
        <v>0.4452263493905978</v>
      </c>
      <c r="N54" s="10">
        <f>N7/M5</f>
        <v>1.0773823998839232E-2</v>
      </c>
      <c r="O54" s="10">
        <f>O7/M5</f>
        <v>-1.4751463298026695E-2</v>
      </c>
      <c r="P54" s="10">
        <f>P7/P5</f>
        <v>0.44124871009141037</v>
      </c>
      <c r="Q54" s="10">
        <f>Q7/Q5</f>
        <v>0.48248506078714209</v>
      </c>
      <c r="R54" s="10">
        <f>R7/Q5</f>
        <v>1.1805331753554506E-2</v>
      </c>
      <c r="S54" s="10">
        <f>S7/Q5</f>
        <v>0</v>
      </c>
      <c r="T54" s="10">
        <f>T7/T5</f>
        <v>0.49429039254069662</v>
      </c>
      <c r="U54" s="10">
        <f>U7/U5</f>
        <v>0.45255743289903783</v>
      </c>
      <c r="V54" s="10">
        <f>V7/U5</f>
        <v>1.2544707886377239E-2</v>
      </c>
      <c r="W54" s="10">
        <f>W7/U5</f>
        <v>-4.6805895239629847E-3</v>
      </c>
      <c r="X54" s="10">
        <f>X7/X5</f>
        <v>0.46042155126145207</v>
      </c>
      <c r="Y54" s="34"/>
      <c r="Z54" s="10">
        <v>0.442</v>
      </c>
      <c r="AA54" s="10">
        <v>1.3858566682486948E-2</v>
      </c>
      <c r="AB54" s="10">
        <v>0</v>
      </c>
      <c r="AC54" s="10">
        <v>0.45628856193640249</v>
      </c>
      <c r="AD54" s="10">
        <v>0.44800000000000001</v>
      </c>
      <c r="AE54" s="10">
        <v>1.2333198544278204E-2</v>
      </c>
      <c r="AF54" s="10">
        <v>0</v>
      </c>
      <c r="AG54" s="10">
        <v>0.46006874241811574</v>
      </c>
      <c r="AH54" s="10">
        <v>0.44500000000000001</v>
      </c>
      <c r="AI54" s="10">
        <v>1.4897579143389199E-2</v>
      </c>
      <c r="AJ54" s="10">
        <v>0</v>
      </c>
      <c r="AK54" s="10">
        <v>0.459604641168887</v>
      </c>
      <c r="AL54" s="40">
        <v>0.46100000000000002</v>
      </c>
      <c r="AM54" s="10">
        <v>1.3609974302845723E-2</v>
      </c>
      <c r="AN54" s="10">
        <v>0</v>
      </c>
      <c r="AO54" s="10">
        <v>0.47473113162653463</v>
      </c>
      <c r="AP54" s="10">
        <f>AP7/AP5</f>
        <v>0.44868139700641491</v>
      </c>
      <c r="AQ54" s="10">
        <f>AQ7/AP5</f>
        <v>1.3802628296507483E-2</v>
      </c>
      <c r="AR54" s="10">
        <f>AR7/AP5</f>
        <v>0</v>
      </c>
      <c r="AS54" s="10">
        <f>AS7/AS5</f>
        <v>0.46248402530292243</v>
      </c>
      <c r="AU54" s="10">
        <v>0.44008695652173913</v>
      </c>
      <c r="AV54" s="10">
        <v>1.4000000000000002E-2</v>
      </c>
      <c r="AW54" s="10">
        <v>0</v>
      </c>
      <c r="AX54" s="10">
        <v>0.45408695652173919</v>
      </c>
      <c r="AY54" s="10">
        <v>0.44546444686478925</v>
      </c>
      <c r="AZ54" s="10">
        <v>1.8437840360977127E-2</v>
      </c>
      <c r="BA54" s="10">
        <v>0</v>
      </c>
      <c r="BB54" s="10">
        <v>0.46390228722576643</v>
      </c>
      <c r="BC54" s="10">
        <v>0.43680223285486441</v>
      </c>
      <c r="BD54" s="10">
        <v>7.854864433811802E-3</v>
      </c>
      <c r="BE54" s="10">
        <v>0</v>
      </c>
      <c r="BF54" s="10">
        <v>0.44465709728867625</v>
      </c>
      <c r="BG54" s="10">
        <v>0.46813837050523444</v>
      </c>
      <c r="BH54" s="10">
        <v>1.2403277196176602E-2</v>
      </c>
      <c r="BI54" s="10">
        <v>0</v>
      </c>
      <c r="BJ54" s="10">
        <f>BJ7/BJ5</f>
        <v>0.48037096040054622</v>
      </c>
      <c r="BK54" s="10">
        <f>BK7/BK5</f>
        <v>0.4472466796000597</v>
      </c>
      <c r="BL54" s="10">
        <f>BL7/BK5</f>
        <v>1.2087748097298911E-2</v>
      </c>
      <c r="BM54" s="10">
        <f>BM7/BK5</f>
        <v>0</v>
      </c>
      <c r="BN54" s="10">
        <f>BN7/BN5</f>
        <v>0.4593344276973586</v>
      </c>
      <c r="BP54" s="10">
        <v>0.46100000000000002</v>
      </c>
      <c r="BQ54" s="10">
        <v>0.46</v>
      </c>
      <c r="BR54" s="10">
        <f>BR7/BR5</f>
        <v>0.46213808463251671</v>
      </c>
      <c r="BS54" s="10">
        <v>0.46400000000000002</v>
      </c>
      <c r="BT54" s="10">
        <f>BT7/BT5</f>
        <v>0.46186895810955964</v>
      </c>
      <c r="BV54" s="10">
        <f>BV7/BV5</f>
        <v>0.4604628736740598</v>
      </c>
      <c r="BW54" s="10">
        <f>BW7/BW5</f>
        <v>0.45706940874035989</v>
      </c>
      <c r="BX54" s="40">
        <v>0.44800000000000001</v>
      </c>
      <c r="BY54" s="10">
        <f>BY7/BY5</f>
        <v>0.42907622412922769</v>
      </c>
      <c r="BZ54" s="10">
        <f>BZ7/BZ5</f>
        <v>0.44860984503190521</v>
      </c>
    </row>
    <row r="55" spans="2:78" x14ac:dyDescent="0.25">
      <c r="B55" s="1" t="s">
        <v>74</v>
      </c>
      <c r="D55" s="10">
        <f>D15/D5</f>
        <v>0.18092522179974643</v>
      </c>
      <c r="E55" s="10">
        <f>E15/E5</f>
        <v>0.18182708312934487</v>
      </c>
      <c r="F55" s="10">
        <f>F15/E5</f>
        <v>0</v>
      </c>
      <c r="G55" s="10">
        <f>G15/E5</f>
        <v>0</v>
      </c>
      <c r="H55" s="10">
        <f>H15/H5</f>
        <v>0.18182708312934481</v>
      </c>
      <c r="I55" s="10">
        <f>I15/I5</f>
        <v>0.16736831296847726</v>
      </c>
      <c r="J55" s="10">
        <f>J15/I5</f>
        <v>0</v>
      </c>
      <c r="K55" s="10">
        <f>K15/I5</f>
        <v>0</v>
      </c>
      <c r="L55" s="10">
        <f>L15/L5</f>
        <v>0.16736831296847726</v>
      </c>
      <c r="M55" s="10">
        <f>M15/M5</f>
        <v>0.21829657573998845</v>
      </c>
      <c r="N55" s="10">
        <f>N15/M5</f>
        <v>0</v>
      </c>
      <c r="O55" s="10">
        <f>O15/M5</f>
        <v>0</v>
      </c>
      <c r="P55" s="10">
        <f>P15/P5</f>
        <v>0.21829657573998845</v>
      </c>
      <c r="Q55" s="10">
        <f>Q15/Q5</f>
        <v>0.16484648670925198</v>
      </c>
      <c r="R55" s="10">
        <f>R15/Q5</f>
        <v>0</v>
      </c>
      <c r="S55" s="10">
        <f>S15/Q5</f>
        <v>0</v>
      </c>
      <c r="T55" s="10">
        <f>T15/T5</f>
        <v>0.164846486709252</v>
      </c>
      <c r="U55" s="10">
        <f>U15/U5</f>
        <v>0.18636342709819992</v>
      </c>
      <c r="V55" s="10">
        <f>V15/U5</f>
        <v>0</v>
      </c>
      <c r="W55" s="10">
        <f>W15/U5</f>
        <v>0</v>
      </c>
      <c r="X55" s="10">
        <f>X15/X5</f>
        <v>0.18636342709819986</v>
      </c>
      <c r="Y55" s="34"/>
      <c r="Z55" s="10">
        <v>0.17699999999999999</v>
      </c>
      <c r="AA55" s="10">
        <v>0</v>
      </c>
      <c r="AB55" s="10">
        <v>0</v>
      </c>
      <c r="AC55" s="10">
        <v>0.17721879449454203</v>
      </c>
      <c r="AD55" s="10">
        <v>0.16200000000000001</v>
      </c>
      <c r="AE55" s="10">
        <v>0</v>
      </c>
      <c r="AF55" s="10">
        <v>0</v>
      </c>
      <c r="AG55" s="10">
        <v>0.16174686615446837</v>
      </c>
      <c r="AH55" s="10">
        <v>0.21199999999999999</v>
      </c>
      <c r="AI55" s="10">
        <v>0</v>
      </c>
      <c r="AJ55" s="10">
        <v>0</v>
      </c>
      <c r="AK55" s="10">
        <v>0.21193238791004157</v>
      </c>
      <c r="AL55" s="40">
        <v>0.154</v>
      </c>
      <c r="AM55" s="10">
        <v>0</v>
      </c>
      <c r="AN55" s="10">
        <v>0</v>
      </c>
      <c r="AO55" s="10">
        <v>0.15380222708670405</v>
      </c>
      <c r="AP55" s="10">
        <f>AP15/AP5</f>
        <v>0.17912508909479685</v>
      </c>
      <c r="AQ55" s="10">
        <f>AQ15/AP5</f>
        <v>0</v>
      </c>
      <c r="AR55" s="10">
        <f>AR15/AP5</f>
        <v>0</v>
      </c>
      <c r="AS55" s="10">
        <f>AS15/AS5</f>
        <v>0.17912508909479705</v>
      </c>
      <c r="AU55" s="10">
        <v>0.15634782608695655</v>
      </c>
      <c r="AV55" s="10">
        <v>0</v>
      </c>
      <c r="AW55" s="10">
        <v>0</v>
      </c>
      <c r="AX55" s="10">
        <v>0.15634782608695658</v>
      </c>
      <c r="AY55" s="10">
        <v>0.10743737358020859</v>
      </c>
      <c r="AZ55" s="10">
        <v>0</v>
      </c>
      <c r="BA55" s="10">
        <v>0</v>
      </c>
      <c r="BB55" s="10">
        <v>0.10743737358020862</v>
      </c>
      <c r="BC55" s="10">
        <v>0.16128389154704945</v>
      </c>
      <c r="BD55" s="10">
        <v>0</v>
      </c>
      <c r="BE55" s="10">
        <v>0</v>
      </c>
      <c r="BF55" s="10">
        <v>0.16128389154704945</v>
      </c>
      <c r="BG55" s="10">
        <f>BG15/BG5</f>
        <v>0.10332271279016847</v>
      </c>
      <c r="BH55" s="10">
        <v>1.7068730086481149E-4</v>
      </c>
      <c r="BI55" s="10">
        <v>0</v>
      </c>
      <c r="BJ55" s="10">
        <f>BJ15/BJ5</f>
        <v>0.10332271279016847</v>
      </c>
      <c r="BK55" s="10">
        <f>BK15/BK5</f>
        <v>0.13490523802417551</v>
      </c>
      <c r="BL55" s="10">
        <f>BL15/BK5</f>
        <v>0</v>
      </c>
      <c r="BM55" s="10">
        <f>BM15/BK5</f>
        <v>0</v>
      </c>
      <c r="BN55" s="10">
        <f>BN15/BN5</f>
        <v>0.13490523802417551</v>
      </c>
      <c r="BP55" s="10">
        <f>BP46/BP5</f>
        <v>0.1411042944785276</v>
      </c>
      <c r="BQ55" s="10">
        <v>0.12849735335421855</v>
      </c>
      <c r="BR55" s="10">
        <f>BR15/BR5</f>
        <v>0.17557535263548626</v>
      </c>
      <c r="BS55" s="10">
        <v>0.107</v>
      </c>
      <c r="BT55" s="10">
        <f t="shared" ref="BT55" si="75">BT15/BT5</f>
        <v>0.14190237498508176</v>
      </c>
      <c r="BV55" s="10">
        <v>0.14299999999999999</v>
      </c>
      <c r="BW55" s="10">
        <v>0.11799999999999999</v>
      </c>
      <c r="BX55" s="10">
        <v>0.16</v>
      </c>
      <c r="BY55" s="10">
        <f t="shared" ref="BY55:BZ55" si="76">BY15/BY5</f>
        <v>0.104997476022211</v>
      </c>
      <c r="BZ55" s="10">
        <f t="shared" si="76"/>
        <v>0.13422971741112125</v>
      </c>
    </row>
    <row r="56" spans="2:78" x14ac:dyDescent="0.25">
      <c r="B56" s="1" t="s">
        <v>75</v>
      </c>
      <c r="D56" s="10">
        <f>D48/D5</f>
        <v>0.18250950570342198</v>
      </c>
      <c r="E56" s="10">
        <f>E48/E5</f>
        <v>0.18182708312934487</v>
      </c>
      <c r="F56" s="10"/>
      <c r="G56" s="10"/>
      <c r="H56" s="10">
        <f>H12/H5</f>
        <v>0.18182708312934481</v>
      </c>
      <c r="I56" s="10">
        <f>I48/I5</f>
        <v>0.17005522332888387</v>
      </c>
      <c r="J56" s="10"/>
      <c r="K56" s="10"/>
      <c r="L56" s="10">
        <f>L12/L5</f>
        <v>0.17005522332888387</v>
      </c>
      <c r="M56" s="10">
        <f>M48/M5</f>
        <v>0.20564900100841563</v>
      </c>
      <c r="N56" s="10"/>
      <c r="O56" s="10"/>
      <c r="P56" s="10">
        <f>P12/P5</f>
        <v>0.20564900100841563</v>
      </c>
      <c r="Q56" s="10">
        <f>Q48/Q5</f>
        <v>0.17289989182979607</v>
      </c>
      <c r="R56" s="10"/>
      <c r="S56" s="10"/>
      <c r="T56" s="10">
        <f>T12/T5</f>
        <v>0.17289989182979601</v>
      </c>
      <c r="U56" s="10">
        <f>U48/U5</f>
        <v>0.18475208323742001</v>
      </c>
      <c r="V56" s="10"/>
      <c r="W56" s="10"/>
      <c r="X56" s="10">
        <f>X12/X5</f>
        <v>0.18475208323741996</v>
      </c>
      <c r="Y56" s="34"/>
      <c r="Z56" s="10">
        <v>0.182</v>
      </c>
      <c r="AA56" s="10">
        <v>0</v>
      </c>
      <c r="AB56" s="10">
        <v>4.5562411010915994E-3</v>
      </c>
      <c r="AC56" s="10">
        <v>0.18177503559563363</v>
      </c>
      <c r="AD56" s="10">
        <v>0.16200000000000001</v>
      </c>
      <c r="AE56" s="10">
        <v>0</v>
      </c>
      <c r="AF56" s="10">
        <v>0</v>
      </c>
      <c r="AG56" s="10">
        <v>0.16174686615446837</v>
      </c>
      <c r="AH56" s="10">
        <v>0.21199999999999999</v>
      </c>
      <c r="AI56" s="10">
        <v>0</v>
      </c>
      <c r="AJ56" s="10">
        <v>0</v>
      </c>
      <c r="AK56" s="10">
        <v>0.21193238791004157</v>
      </c>
      <c r="AL56" s="40">
        <v>0.154</v>
      </c>
      <c r="AM56" s="10">
        <v>0</v>
      </c>
      <c r="AN56" s="10">
        <v>0</v>
      </c>
      <c r="AO56" s="10">
        <v>0.15380222708670405</v>
      </c>
      <c r="AP56" s="10">
        <f>AP48/AP5</f>
        <v>0.1801942266571632</v>
      </c>
      <c r="AQ56" s="10"/>
      <c r="AR56" s="10"/>
      <c r="AS56" s="10">
        <f>AS12/AS5</f>
        <v>0.18019422665716339</v>
      </c>
      <c r="AU56" s="10">
        <v>0.17473872434782611</v>
      </c>
      <c r="AV56" s="10">
        <v>0</v>
      </c>
      <c r="AW56" s="10">
        <v>1.8390898260869568E-2</v>
      </c>
      <c r="AX56" s="10">
        <v>0.17473872434782614</v>
      </c>
      <c r="AY56" s="10">
        <v>0.13787884471759773</v>
      </c>
      <c r="AZ56" s="10">
        <v>0</v>
      </c>
      <c r="BA56" s="10">
        <v>3.0441471137389136E-2</v>
      </c>
      <c r="BB56" s="10">
        <v>0.13787884471759776</v>
      </c>
      <c r="BC56" s="10">
        <v>0.16910035047846889</v>
      </c>
      <c r="BD56" s="10">
        <v>0</v>
      </c>
      <c r="BE56" s="10">
        <v>7.8164589314194573E-3</v>
      </c>
      <c r="BF56" s="10">
        <v>0.16910035047846889</v>
      </c>
      <c r="BG56" s="10">
        <v>0.11607721950386894</v>
      </c>
      <c r="BH56" s="10">
        <v>1.7068730086481149E-4</v>
      </c>
      <c r="BI56" s="10">
        <v>1.258381941283568E-2</v>
      </c>
      <c r="BJ56" s="10">
        <v>0.11607721950386894</v>
      </c>
      <c r="BK56" s="10">
        <f>BK48/BK5</f>
        <v>0.15012684673929264</v>
      </c>
      <c r="BL56" s="10"/>
      <c r="BM56" s="10"/>
      <c r="BN56" s="10">
        <f>BN12/BN5</f>
        <v>0.15012684673929264</v>
      </c>
      <c r="BP56" s="10">
        <f>BP48/BP5</f>
        <v>0.14979550102249489</v>
      </c>
      <c r="BQ56" s="10">
        <f>BQ48/BQ5</f>
        <v>0.12587790383576444</v>
      </c>
      <c r="BR56" s="10">
        <f>BR48/BR5</f>
        <v>0.17594654788418709</v>
      </c>
      <c r="BS56" s="10">
        <f t="shared" ref="BS56:BT56" si="77">BS48/BS5</f>
        <v>0.11501597444089456</v>
      </c>
      <c r="BT56" s="10">
        <f t="shared" si="77"/>
        <v>0.14512471655328799</v>
      </c>
      <c r="BV56" s="10">
        <v>0.14499999999999999</v>
      </c>
      <c r="BW56" s="10">
        <v>0.124</v>
      </c>
      <c r="BX56" s="10">
        <v>0.16700000000000001</v>
      </c>
      <c r="BY56" s="10">
        <f t="shared" ref="BY56:BZ56" si="78">BY48/BY5</f>
        <v>0.11408379606259465</v>
      </c>
      <c r="BZ56" s="10">
        <f t="shared" si="78"/>
        <v>0.14061075660893346</v>
      </c>
    </row>
    <row r="57" spans="2:78" x14ac:dyDescent="0.25">
      <c r="D57" s="10"/>
      <c r="E57" s="10"/>
      <c r="F57" s="10"/>
      <c r="G57" s="10"/>
      <c r="H57" s="10"/>
      <c r="I57" s="10"/>
      <c r="J57" s="10"/>
      <c r="K57" s="10"/>
      <c r="L57" s="10"/>
      <c r="M57" s="10"/>
      <c r="N57" s="10"/>
      <c r="O57" s="10"/>
      <c r="P57" s="10"/>
      <c r="Q57" s="40"/>
      <c r="R57" s="10"/>
      <c r="S57" s="10"/>
      <c r="T57" s="10"/>
      <c r="U57" s="10"/>
      <c r="V57" s="10"/>
      <c r="W57" s="10"/>
      <c r="X57" s="10"/>
      <c r="Y57" s="34"/>
      <c r="Z57" s="10"/>
      <c r="AA57" s="10"/>
      <c r="AB57" s="10"/>
      <c r="AC57" s="10"/>
      <c r="AD57" s="10"/>
      <c r="AE57" s="10"/>
      <c r="AF57" s="10"/>
      <c r="AG57" s="10"/>
      <c r="AH57" s="10"/>
      <c r="AI57" s="10"/>
      <c r="AJ57" s="10"/>
      <c r="AK57" s="10"/>
      <c r="AL57" s="40"/>
      <c r="AM57" s="10"/>
      <c r="AN57" s="10"/>
      <c r="AO57" s="10"/>
      <c r="AP57" s="10"/>
      <c r="AQ57" s="10"/>
      <c r="AR57" s="10"/>
      <c r="AS57" s="10"/>
      <c r="AU57" s="10"/>
      <c r="AV57" s="10"/>
      <c r="AW57" s="10"/>
      <c r="AX57" s="10"/>
      <c r="AY57" s="10"/>
      <c r="AZ57" s="10"/>
      <c r="BA57" s="10"/>
      <c r="BB57" s="10"/>
      <c r="BC57" s="10"/>
      <c r="BD57" s="10"/>
      <c r="BE57" s="10"/>
      <c r="BF57" s="10"/>
      <c r="BG57" s="10"/>
      <c r="BH57" s="10"/>
      <c r="BI57" s="10"/>
      <c r="BJ57" s="10"/>
      <c r="BK57" s="10"/>
      <c r="BL57" s="10"/>
      <c r="BM57" s="10"/>
      <c r="BN57" s="10"/>
      <c r="BP57" s="10"/>
      <c r="BQ57" s="10"/>
      <c r="BR57" s="10"/>
      <c r="BS57" s="10"/>
      <c r="BT57" s="10"/>
      <c r="BV57" s="10"/>
      <c r="BW57" s="10"/>
      <c r="BX57" s="10"/>
      <c r="BY57" s="10"/>
      <c r="BZ57" s="10"/>
    </row>
    <row r="58" spans="2:78" s="33" customFormat="1" x14ac:dyDescent="0.25">
      <c r="B58" s="4" t="s">
        <v>138</v>
      </c>
      <c r="D58" s="4">
        <v>4.8513675003608299</v>
      </c>
      <c r="E58" s="4">
        <v>5.0922074175451097</v>
      </c>
      <c r="F58" s="4"/>
      <c r="G58" s="4"/>
      <c r="H58" s="4">
        <v>5.0922074175451097</v>
      </c>
      <c r="I58" s="4">
        <v>5.2135360762398557</v>
      </c>
      <c r="J58" s="4"/>
      <c r="K58" s="4"/>
      <c r="L58" s="4">
        <v>5.2135360762398557</v>
      </c>
      <c r="M58" s="4">
        <v>6.6100033767475752</v>
      </c>
      <c r="N58" s="4"/>
      <c r="O58" s="4"/>
      <c r="P58" s="4">
        <v>6.6100033767475752</v>
      </c>
      <c r="Q58" s="4">
        <v>5.12</v>
      </c>
      <c r="R58" s="4"/>
      <c r="S58" s="4"/>
      <c r="T58" s="4">
        <v>5.12</v>
      </c>
      <c r="U58" s="4">
        <v>22.031956072659337</v>
      </c>
      <c r="V58" s="4"/>
      <c r="W58" s="4"/>
      <c r="X58" s="4">
        <v>22.031956072659337</v>
      </c>
      <c r="Y58" s="58"/>
      <c r="Z58" s="4">
        <v>5.52</v>
      </c>
      <c r="AA58" s="4"/>
      <c r="AB58" s="4"/>
      <c r="AC58" s="4">
        <v>5.52</v>
      </c>
      <c r="AD58" s="4">
        <v>5.37</v>
      </c>
      <c r="AE58" s="4"/>
      <c r="AF58" s="4"/>
      <c r="AG58" s="4">
        <v>5.37</v>
      </c>
      <c r="AH58" s="4">
        <v>6.76</v>
      </c>
      <c r="AI58" s="4"/>
      <c r="AJ58" s="4"/>
      <c r="AK58" s="4">
        <v>6.76</v>
      </c>
      <c r="AL58" s="4">
        <v>5.5</v>
      </c>
      <c r="AM58" s="4"/>
      <c r="AN58" s="4"/>
      <c r="AO58" s="4">
        <v>5.5</v>
      </c>
      <c r="AP58" s="4">
        <v>23.2</v>
      </c>
      <c r="AQ58" s="4"/>
      <c r="AR58" s="4"/>
      <c r="AS58" s="4">
        <v>23.2</v>
      </c>
      <c r="AT58" s="4"/>
      <c r="AU58" s="4">
        <v>6</v>
      </c>
      <c r="AV58" s="4"/>
      <c r="AW58" s="4"/>
      <c r="AX58" s="4">
        <v>6</v>
      </c>
      <c r="AY58" s="4">
        <v>5.7320000000000002</v>
      </c>
      <c r="AZ58" s="4"/>
      <c r="BA58" s="4"/>
      <c r="BB58" s="4">
        <v>5.7320000000000002</v>
      </c>
      <c r="BC58" s="4">
        <v>7.1619999999999999</v>
      </c>
      <c r="BD58" s="4"/>
      <c r="BE58" s="4"/>
      <c r="BF58" s="4">
        <v>7.1619999999999999</v>
      </c>
      <c r="BG58" s="4">
        <v>5.452</v>
      </c>
      <c r="BH58" s="4"/>
      <c r="BI58" s="4"/>
      <c r="BJ58" s="4">
        <v>5.452</v>
      </c>
      <c r="BK58" s="4">
        <v>24.41</v>
      </c>
      <c r="BL58" s="4"/>
      <c r="BM58" s="4"/>
      <c r="BN58" s="4">
        <v>24.41</v>
      </c>
      <c r="BP58" s="4">
        <v>6.1</v>
      </c>
      <c r="BQ58" s="4">
        <v>5.9</v>
      </c>
      <c r="BR58" s="4">
        <v>7.5</v>
      </c>
      <c r="BS58" s="4">
        <v>5.9</v>
      </c>
      <c r="BT58" s="4">
        <f>SUM(BP58:BS58)</f>
        <v>25.4</v>
      </c>
      <c r="BV58" s="4">
        <f>5.9+0.3</f>
        <v>6.2</v>
      </c>
      <c r="BW58" s="4">
        <f>5.7+0.4</f>
        <v>6.1000000000000005</v>
      </c>
      <c r="BX58" s="4">
        <v>7.6</v>
      </c>
      <c r="BY58" s="4">
        <v>5.7</v>
      </c>
      <c r="BZ58" s="4">
        <f>SUM(BV58:BY58)</f>
        <v>25.599999999999998</v>
      </c>
    </row>
    <row r="59" spans="2:78" s="33" customFormat="1" x14ac:dyDescent="0.25">
      <c r="B59" s="4" t="s">
        <v>139</v>
      </c>
      <c r="D59" s="4"/>
      <c r="E59" s="4"/>
      <c r="F59" s="4"/>
      <c r="G59" s="4"/>
      <c r="H59" s="4"/>
      <c r="I59" s="4"/>
      <c r="J59" s="4"/>
      <c r="K59" s="4"/>
      <c r="L59" s="4"/>
      <c r="M59" s="4"/>
      <c r="N59" s="4"/>
      <c r="O59" s="4"/>
      <c r="P59" s="4"/>
      <c r="Q59" s="4"/>
      <c r="R59" s="4"/>
      <c r="S59" s="4"/>
      <c r="T59" s="4"/>
      <c r="U59" s="4"/>
      <c r="V59" s="4"/>
      <c r="W59" s="4"/>
      <c r="X59" s="4"/>
      <c r="Y59" s="58"/>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v>0.90600000000000003</v>
      </c>
      <c r="AZ59" s="4"/>
      <c r="BA59" s="4"/>
      <c r="BB59" s="4">
        <v>0.90600000000000003</v>
      </c>
      <c r="BC59" s="4">
        <v>3.9380000000000002</v>
      </c>
      <c r="BD59" s="4"/>
      <c r="BE59" s="4"/>
      <c r="BF59" s="4">
        <v>3.9380000000000002</v>
      </c>
      <c r="BG59" s="4">
        <v>2.7480000000000002</v>
      </c>
      <c r="BH59" s="4"/>
      <c r="BI59" s="4"/>
      <c r="BJ59" s="4">
        <v>2.7480000000000002</v>
      </c>
      <c r="BK59" s="4">
        <v>7.5289999999999999</v>
      </c>
      <c r="BL59" s="4"/>
      <c r="BM59" s="4"/>
      <c r="BN59" s="4">
        <v>7.5289999999999999</v>
      </c>
      <c r="BP59" s="4">
        <v>2.8</v>
      </c>
      <c r="BQ59" s="4">
        <v>2.7</v>
      </c>
      <c r="BR59" s="4">
        <v>4.0999999999999996</v>
      </c>
      <c r="BS59" s="4">
        <v>2.8</v>
      </c>
      <c r="BT59" s="4">
        <f>SUM(BP59:BS59)</f>
        <v>12.399999999999999</v>
      </c>
      <c r="BV59" s="4">
        <v>3</v>
      </c>
      <c r="BW59" s="4">
        <v>2.7</v>
      </c>
      <c r="BX59" s="4">
        <v>3.7</v>
      </c>
      <c r="BY59" s="4">
        <v>2.8</v>
      </c>
      <c r="BZ59" s="4">
        <f>SUM(BV59:BY59)</f>
        <v>12.2</v>
      </c>
    </row>
    <row r="60" spans="2:78" s="88" customFormat="1" x14ac:dyDescent="0.25">
      <c r="B60" s="38" t="s">
        <v>137</v>
      </c>
      <c r="D60" s="89">
        <v>4.8513675003608299</v>
      </c>
      <c r="E60" s="89">
        <v>5.0922074175451097</v>
      </c>
      <c r="F60" s="89"/>
      <c r="G60" s="89"/>
      <c r="H60" s="38">
        <v>5.0922074175451097</v>
      </c>
      <c r="I60" s="89">
        <v>5.2135360762398557</v>
      </c>
      <c r="J60" s="89"/>
      <c r="K60" s="89"/>
      <c r="L60" s="38">
        <v>5.2135360762398557</v>
      </c>
      <c r="M60" s="69">
        <v>6.6100033767475752</v>
      </c>
      <c r="N60" s="69"/>
      <c r="O60" s="69"/>
      <c r="P60" s="38">
        <v>6.6100033767475752</v>
      </c>
      <c r="Q60" s="69">
        <v>5.12</v>
      </c>
      <c r="R60" s="69"/>
      <c r="S60" s="69"/>
      <c r="T60" s="38">
        <v>5.12</v>
      </c>
      <c r="U60" s="90">
        <v>22.031956072659337</v>
      </c>
      <c r="V60" s="90"/>
      <c r="W60" s="90"/>
      <c r="X60" s="38">
        <v>22.031956072659337</v>
      </c>
      <c r="Z60" s="38">
        <v>5.52</v>
      </c>
      <c r="AA60" s="38"/>
      <c r="AB60" s="38"/>
      <c r="AC60" s="38">
        <v>5.52</v>
      </c>
      <c r="AD60" s="38">
        <v>5.37</v>
      </c>
      <c r="AE60" s="38"/>
      <c r="AF60" s="38"/>
      <c r="AG60" s="38">
        <v>5.37</v>
      </c>
      <c r="AH60" s="38">
        <v>6.76</v>
      </c>
      <c r="AI60" s="38"/>
      <c r="AJ60" s="38"/>
      <c r="AK60" s="38">
        <v>6.76</v>
      </c>
      <c r="AL60" s="38">
        <v>5.5</v>
      </c>
      <c r="AM60" s="38"/>
      <c r="AN60" s="38"/>
      <c r="AO60" s="38">
        <v>5.5</v>
      </c>
      <c r="AP60" s="38">
        <v>23.2</v>
      </c>
      <c r="AQ60" s="38"/>
      <c r="AR60" s="38"/>
      <c r="AS60" s="38">
        <v>23.2</v>
      </c>
      <c r="AU60" s="38">
        <v>5.9575670221869199</v>
      </c>
      <c r="AV60" s="38"/>
      <c r="AW60" s="38"/>
      <c r="AX60" s="38">
        <v>5.9575670221869199</v>
      </c>
      <c r="AY60" s="38">
        <v>6.6384706601916896</v>
      </c>
      <c r="AZ60" s="38"/>
      <c r="BA60" s="38"/>
      <c r="BB60" s="38">
        <v>6.6384706601916896</v>
      </c>
      <c r="BC60" s="38">
        <v>11.148919867488599</v>
      </c>
      <c r="BD60" s="38"/>
      <c r="BE60" s="38"/>
      <c r="BF60" s="38">
        <v>11.148919867488599</v>
      </c>
      <c r="BG60" s="38">
        <v>8.1550424501327878</v>
      </c>
      <c r="BH60" s="38"/>
      <c r="BI60" s="38"/>
      <c r="BJ60" s="38">
        <v>8.1550424501327878</v>
      </c>
      <c r="BK60" s="38">
        <v>31.9</v>
      </c>
      <c r="BN60" s="38">
        <v>31.9</v>
      </c>
      <c r="BP60" s="38">
        <f>SUM(BP58:BP59)</f>
        <v>8.8999999999999986</v>
      </c>
      <c r="BQ60" s="38">
        <f>SUM(BQ58:BQ59)</f>
        <v>8.6000000000000014</v>
      </c>
      <c r="BR60" s="38">
        <f>SUM(BR58:BR59)</f>
        <v>11.6</v>
      </c>
      <c r="BS60" s="38">
        <f>SUM(BS58:BS59)</f>
        <v>8.6999999999999993</v>
      </c>
      <c r="BT60" s="38">
        <f>SUM(BT58:BT59)</f>
        <v>37.799999999999997</v>
      </c>
      <c r="BV60" s="38">
        <f>SUM(BV58:BV59)</f>
        <v>9.1999999999999993</v>
      </c>
      <c r="BW60" s="38">
        <f>SUM(BW58:BW59)</f>
        <v>8.8000000000000007</v>
      </c>
      <c r="BX60" s="38">
        <f>SUM(BX58:BX59)</f>
        <v>11.3</v>
      </c>
      <c r="BY60" s="38">
        <f>SUM(BY58:BY59)</f>
        <v>8.5</v>
      </c>
      <c r="BZ60" s="38">
        <f>SUM(BZ58:BZ59)</f>
        <v>37.799999999999997</v>
      </c>
    </row>
    <row r="61" spans="2:78" x14ac:dyDescent="0.25">
      <c r="D61" s="52"/>
      <c r="E61" s="52"/>
      <c r="F61" s="52"/>
      <c r="G61" s="52"/>
      <c r="H61" s="24"/>
      <c r="I61" s="52"/>
      <c r="J61" s="52"/>
      <c r="K61" s="52"/>
      <c r="L61" s="24"/>
      <c r="M61" s="47"/>
      <c r="N61" s="47"/>
      <c r="O61" s="47"/>
      <c r="P61" s="24"/>
      <c r="Q61" s="47"/>
      <c r="R61" s="47"/>
      <c r="S61" s="47"/>
      <c r="T61" s="24"/>
      <c r="U61" s="50"/>
      <c r="V61" s="50"/>
      <c r="W61" s="50"/>
      <c r="X61" s="24"/>
      <c r="Y61" s="48"/>
      <c r="Z61" s="49"/>
      <c r="AA61" s="49"/>
      <c r="AB61" s="49"/>
      <c r="AC61" s="24"/>
      <c r="AD61" s="49"/>
      <c r="AE61" s="49"/>
      <c r="AF61" s="49"/>
      <c r="AG61" s="24"/>
      <c r="AH61" s="49"/>
      <c r="AI61" s="49"/>
      <c r="AJ61" s="49"/>
      <c r="AK61" s="24"/>
      <c r="AL61" s="4"/>
      <c r="AM61" s="4"/>
      <c r="AN61" s="4"/>
      <c r="AO61" s="24"/>
      <c r="AP61" s="4"/>
      <c r="AQ61" s="4"/>
      <c r="AR61" s="4"/>
      <c r="AS61" s="24"/>
      <c r="AU61" s="24"/>
      <c r="AV61" s="24"/>
      <c r="AW61" s="24"/>
      <c r="AX61" s="24"/>
      <c r="AY61" s="24"/>
      <c r="AZ61" s="24"/>
      <c r="BA61" s="24"/>
      <c r="BB61" s="24"/>
      <c r="BC61" s="24"/>
      <c r="BD61" s="24"/>
      <c r="BE61" s="24"/>
      <c r="BF61" s="24"/>
      <c r="BG61" s="24"/>
      <c r="BH61" s="24"/>
      <c r="BI61" s="24"/>
      <c r="BJ61" s="24"/>
      <c r="BK61" s="24"/>
      <c r="BN61" s="24"/>
      <c r="BP61" s="24"/>
      <c r="BQ61" s="24"/>
      <c r="BR61" s="24"/>
      <c r="BS61" s="24"/>
      <c r="BT61" s="24"/>
      <c r="BV61" s="24"/>
      <c r="BW61" s="24"/>
      <c r="BX61" s="24"/>
      <c r="BY61" s="24"/>
      <c r="BZ61" s="24"/>
    </row>
    <row r="62" spans="2:78" x14ac:dyDescent="0.25">
      <c r="B62" s="1" t="s">
        <v>142</v>
      </c>
      <c r="D62" s="24">
        <v>194.08106583101977</v>
      </c>
      <c r="E62" s="24">
        <v>196.41390762086718</v>
      </c>
      <c r="F62" s="24"/>
      <c r="G62" s="24"/>
      <c r="H62" s="24">
        <v>196.41390762086718</v>
      </c>
      <c r="I62" s="24">
        <v>181.92865281946567</v>
      </c>
      <c r="J62" s="24"/>
      <c r="K62" s="24"/>
      <c r="L62" s="24">
        <v>181.92865281946567</v>
      </c>
      <c r="M62" s="24">
        <v>204.46712973405678</v>
      </c>
      <c r="N62" s="24"/>
      <c r="O62" s="24"/>
      <c r="P62" s="24">
        <v>204.46712973405678</v>
      </c>
      <c r="Q62" s="24">
        <v>182.7</v>
      </c>
      <c r="R62" s="24"/>
      <c r="S62" s="24"/>
      <c r="T62" s="24">
        <v>182.7</v>
      </c>
      <c r="U62" s="24">
        <v>192.21819110575356</v>
      </c>
      <c r="V62" s="24"/>
      <c r="W62" s="24"/>
      <c r="X62" s="24">
        <v>192.21819110575356</v>
      </c>
      <c r="Y62" s="48"/>
      <c r="Z62" s="24">
        <v>187</v>
      </c>
      <c r="AA62" s="24"/>
      <c r="AB62" s="24"/>
      <c r="AC62" s="24">
        <v>187</v>
      </c>
      <c r="AD62" s="24">
        <v>179.4</v>
      </c>
      <c r="AE62" s="24"/>
      <c r="AF62" s="24"/>
      <c r="AG62" s="24">
        <v>179.4</v>
      </c>
      <c r="AH62" s="24">
        <v>202.8</v>
      </c>
      <c r="AI62" s="24"/>
      <c r="AJ62" s="24"/>
      <c r="AK62" s="24">
        <v>202.8</v>
      </c>
      <c r="AL62" s="24">
        <v>182.3</v>
      </c>
      <c r="AM62" s="24"/>
      <c r="AN62" s="24"/>
      <c r="AO62" s="24">
        <v>182.3</v>
      </c>
      <c r="AP62" s="24">
        <v>188.8</v>
      </c>
      <c r="AQ62" s="24"/>
      <c r="AR62" s="24"/>
      <c r="AS62" s="24">
        <v>188.8</v>
      </c>
      <c r="AU62" s="24">
        <v>188.2316937323904</v>
      </c>
      <c r="AV62" s="24"/>
      <c r="AW62" s="24"/>
      <c r="AX62" s="24">
        <v>188.2316937323904</v>
      </c>
      <c r="AY62" s="24">
        <v>181.22</v>
      </c>
      <c r="AZ62" s="24"/>
      <c r="BA62" s="24"/>
      <c r="BB62" s="24">
        <v>181.22</v>
      </c>
      <c r="BC62" s="24">
        <v>205.46</v>
      </c>
      <c r="BD62" s="24"/>
      <c r="BE62" s="24"/>
      <c r="BF62" s="24">
        <v>205.46</v>
      </c>
      <c r="BG62" s="24">
        <v>195.7</v>
      </c>
      <c r="BH62" s="24"/>
      <c r="BI62" s="24"/>
      <c r="BJ62" s="24">
        <v>195.7</v>
      </c>
      <c r="BK62" s="24">
        <v>193.69</v>
      </c>
      <c r="BN62" s="24">
        <v>193.69</v>
      </c>
      <c r="BP62" s="24">
        <v>199.2</v>
      </c>
      <c r="BQ62" s="24">
        <v>190.9</v>
      </c>
      <c r="BR62" s="24">
        <v>214.2</v>
      </c>
      <c r="BS62" s="24">
        <v>196</v>
      </c>
      <c r="BT62" s="24">
        <v>201.04</v>
      </c>
      <c r="BV62" s="24">
        <v>205.33</v>
      </c>
      <c r="BW62" s="24">
        <v>199.3</v>
      </c>
      <c r="BX62" s="24">
        <v>222.6</v>
      </c>
      <c r="BY62" s="24">
        <v>210.4</v>
      </c>
      <c r="BZ62" s="24">
        <v>210.2</v>
      </c>
    </row>
    <row r="63" spans="2:78" x14ac:dyDescent="0.25">
      <c r="B63" s="1" t="s">
        <v>140</v>
      </c>
      <c r="D63" s="24"/>
      <c r="E63" s="24"/>
      <c r="F63" s="24"/>
      <c r="G63" s="24"/>
      <c r="H63" s="24"/>
      <c r="I63" s="24"/>
      <c r="J63" s="24"/>
      <c r="K63" s="24"/>
      <c r="L63" s="24"/>
      <c r="M63" s="24"/>
      <c r="N63" s="24"/>
      <c r="O63" s="24"/>
      <c r="P63" s="24"/>
      <c r="Q63" s="24"/>
      <c r="R63" s="24"/>
      <c r="S63" s="24"/>
      <c r="T63" s="24"/>
      <c r="U63" s="24"/>
      <c r="V63" s="24"/>
      <c r="W63" s="24"/>
      <c r="X63" s="24"/>
      <c r="Y63" s="48"/>
      <c r="Z63" s="24"/>
      <c r="AA63" s="24"/>
      <c r="AB63" s="24"/>
      <c r="AC63" s="24"/>
      <c r="AD63" s="24"/>
      <c r="AE63" s="24"/>
      <c r="AF63" s="24"/>
      <c r="AG63" s="24"/>
      <c r="AH63" s="24"/>
      <c r="AI63" s="24"/>
      <c r="AJ63" s="24"/>
      <c r="AK63" s="24"/>
      <c r="AL63" s="24"/>
      <c r="AM63" s="24"/>
      <c r="AN63" s="24"/>
      <c r="AO63" s="24"/>
      <c r="AP63" s="24"/>
      <c r="AQ63" s="24"/>
      <c r="AR63" s="24"/>
      <c r="AS63" s="24"/>
      <c r="AU63" s="24"/>
      <c r="AV63" s="24"/>
      <c r="AW63" s="24"/>
      <c r="AX63" s="24"/>
      <c r="AY63" s="24">
        <v>376.3</v>
      </c>
      <c r="AZ63" s="24"/>
      <c r="BA63" s="24"/>
      <c r="BB63" s="24">
        <v>376.3</v>
      </c>
      <c r="BC63" s="24">
        <v>391.3</v>
      </c>
      <c r="BD63" s="24"/>
      <c r="BE63" s="24"/>
      <c r="BF63" s="24">
        <v>391.3</v>
      </c>
      <c r="BG63" s="24">
        <v>362</v>
      </c>
      <c r="BH63" s="24"/>
      <c r="BI63" s="24"/>
      <c r="BJ63" s="24">
        <v>362</v>
      </c>
      <c r="BK63" s="24">
        <v>379</v>
      </c>
      <c r="BN63" s="24">
        <v>379</v>
      </c>
      <c r="BP63" s="24">
        <v>392</v>
      </c>
      <c r="BQ63" s="24">
        <v>394.9</v>
      </c>
      <c r="BR63" s="24">
        <v>399.1</v>
      </c>
      <c r="BS63" s="24">
        <v>382.09125121882721</v>
      </c>
      <c r="BT63" s="24">
        <v>389.52507002984453</v>
      </c>
      <c r="BV63" s="24">
        <v>373</v>
      </c>
      <c r="BW63" s="24">
        <v>378.8</v>
      </c>
      <c r="BX63" s="24">
        <v>412.8</v>
      </c>
      <c r="BY63" s="24">
        <v>378</v>
      </c>
      <c r="BZ63" s="24">
        <v>387.4</v>
      </c>
    </row>
    <row r="64" spans="2:78" s="91" customFormat="1" x14ac:dyDescent="0.25">
      <c r="B64" s="8" t="s">
        <v>141</v>
      </c>
      <c r="D64" s="92">
        <v>194.08106583101977</v>
      </c>
      <c r="E64" s="92">
        <v>196.41390762086718</v>
      </c>
      <c r="F64" s="92"/>
      <c r="G64" s="92"/>
      <c r="H64" s="38">
        <v>196.41390762086718</v>
      </c>
      <c r="I64" s="92">
        <v>181.92865281946567</v>
      </c>
      <c r="J64" s="92"/>
      <c r="K64" s="92"/>
      <c r="L64" s="38">
        <v>181.92865281946567</v>
      </c>
      <c r="M64" s="36">
        <v>204.46712973405678</v>
      </c>
      <c r="N64" s="36"/>
      <c r="O64" s="36"/>
      <c r="P64" s="38">
        <v>204.46712973405678</v>
      </c>
      <c r="Q64" s="36">
        <v>182.7</v>
      </c>
      <c r="R64" s="36"/>
      <c r="S64" s="36"/>
      <c r="T64" s="38">
        <v>182.7</v>
      </c>
      <c r="U64" s="90">
        <v>192.21819110575356</v>
      </c>
      <c r="V64" s="90"/>
      <c r="W64" s="90"/>
      <c r="X64" s="38">
        <v>192.21819110575356</v>
      </c>
      <c r="Y64" s="93"/>
      <c r="Z64" s="38">
        <v>187</v>
      </c>
      <c r="AA64" s="38"/>
      <c r="AB64" s="38"/>
      <c r="AC64" s="38">
        <v>187</v>
      </c>
      <c r="AD64" s="38">
        <v>179.4</v>
      </c>
      <c r="AE64" s="38"/>
      <c r="AF64" s="38"/>
      <c r="AG64" s="38">
        <v>179.4</v>
      </c>
      <c r="AH64" s="38">
        <v>202.8</v>
      </c>
      <c r="AI64" s="38"/>
      <c r="AJ64" s="38"/>
      <c r="AK64" s="38">
        <v>202.8</v>
      </c>
      <c r="AL64" s="38">
        <v>182.3</v>
      </c>
      <c r="AM64" s="38"/>
      <c r="AN64" s="38"/>
      <c r="AO64" s="38">
        <v>182.3</v>
      </c>
      <c r="AP64" s="38">
        <v>188.8</v>
      </c>
      <c r="AQ64" s="38"/>
      <c r="AR64" s="38"/>
      <c r="AS64" s="38">
        <v>188.8</v>
      </c>
      <c r="AU64" s="38">
        <v>188.2316937323904</v>
      </c>
      <c r="AV64" s="38"/>
      <c r="AW64" s="38"/>
      <c r="AX64" s="38">
        <v>188.2316937323904</v>
      </c>
      <c r="AY64" s="38">
        <v>189.24</v>
      </c>
      <c r="AZ64" s="38"/>
      <c r="BA64" s="38"/>
      <c r="BB64" s="38">
        <v>189.24</v>
      </c>
      <c r="BC64" s="38">
        <v>222.8769624872848</v>
      </c>
      <c r="BD64" s="38"/>
      <c r="BE64" s="38"/>
      <c r="BF64" s="38">
        <v>222.8769624872848</v>
      </c>
      <c r="BG64" s="38">
        <v>210.6</v>
      </c>
      <c r="BH64" s="38"/>
      <c r="BI64" s="38"/>
      <c r="BJ64" s="38">
        <v>210.6</v>
      </c>
      <c r="BK64" s="38">
        <v>206.3</v>
      </c>
      <c r="BN64" s="38">
        <v>206.3</v>
      </c>
      <c r="BP64" s="38">
        <v>216.5</v>
      </c>
      <c r="BQ64" s="38">
        <v>211.9</v>
      </c>
      <c r="BR64" s="38">
        <v>229.7</v>
      </c>
      <c r="BS64" s="38">
        <v>211</v>
      </c>
      <c r="BT64" s="38">
        <v>218.3</v>
      </c>
      <c r="BV64" s="38">
        <v>221.6</v>
      </c>
      <c r="BW64" s="38">
        <v>217.4</v>
      </c>
      <c r="BX64" s="38">
        <v>241.7</v>
      </c>
      <c r="BY64" s="38">
        <v>228.3</v>
      </c>
      <c r="BZ64" s="38">
        <v>228.2</v>
      </c>
    </row>
    <row r="65" spans="2:78" x14ac:dyDescent="0.25">
      <c r="D65" s="53"/>
      <c r="E65" s="53"/>
      <c r="F65" s="53"/>
      <c r="G65" s="53"/>
      <c r="H65" s="4"/>
      <c r="I65" s="53"/>
      <c r="J65" s="53"/>
      <c r="K65" s="53"/>
      <c r="L65" s="4"/>
      <c r="M65" s="22"/>
      <c r="N65" s="22"/>
      <c r="O65" s="22"/>
      <c r="P65" s="4"/>
      <c r="Q65" s="22"/>
      <c r="R65" s="22"/>
      <c r="S65" s="22"/>
      <c r="T65" s="4"/>
      <c r="U65" s="51"/>
      <c r="V65" s="51"/>
      <c r="W65" s="51"/>
      <c r="X65" s="4"/>
      <c r="Y65" s="34"/>
      <c r="Z65" s="4"/>
      <c r="AA65" s="4"/>
      <c r="AB65" s="4"/>
      <c r="AC65" s="4"/>
      <c r="AD65" s="4"/>
      <c r="AE65" s="4"/>
      <c r="AF65" s="4"/>
      <c r="AG65" s="4"/>
      <c r="AH65" s="4"/>
      <c r="AI65" s="4"/>
      <c r="AJ65" s="4"/>
      <c r="AK65" s="4"/>
      <c r="AL65" s="4"/>
      <c r="AM65" s="4"/>
      <c r="AN65" s="4"/>
      <c r="AO65" s="4"/>
      <c r="AP65" s="4"/>
      <c r="AQ65" s="4"/>
      <c r="AR65" s="4"/>
      <c r="AS65" s="4"/>
      <c r="AU65" s="4"/>
      <c r="AV65" s="4"/>
      <c r="AW65" s="4"/>
      <c r="AX65" s="4"/>
      <c r="AY65" s="4"/>
      <c r="AZ65" s="4"/>
      <c r="BA65" s="4"/>
      <c r="BB65" s="4"/>
      <c r="BC65" s="4"/>
      <c r="BD65" s="4"/>
      <c r="BE65" s="4"/>
      <c r="BF65" s="4"/>
      <c r="BG65" s="4"/>
      <c r="BH65" s="4"/>
      <c r="BI65" s="4"/>
      <c r="BJ65" s="4"/>
      <c r="BK65" s="4"/>
      <c r="BN65" s="4"/>
      <c r="BP65" s="4"/>
      <c r="BQ65" s="4"/>
      <c r="BR65" s="4"/>
      <c r="BS65" s="4"/>
      <c r="BT65" s="4"/>
      <c r="BV65" s="4"/>
      <c r="BW65" s="4"/>
      <c r="BX65" s="4"/>
      <c r="BY65" s="4"/>
      <c r="BZ65" s="4"/>
    </row>
    <row r="66" spans="2:78" s="33" customFormat="1" x14ac:dyDescent="0.25">
      <c r="B66" s="4" t="s">
        <v>143</v>
      </c>
      <c r="D66" s="4">
        <v>1.51</v>
      </c>
      <c r="E66" s="4">
        <v>1.69</v>
      </c>
      <c r="F66" s="4"/>
      <c r="G66" s="4"/>
      <c r="H66" s="4">
        <v>1.69</v>
      </c>
      <c r="I66" s="4">
        <v>1.68</v>
      </c>
      <c r="J66" s="4"/>
      <c r="K66" s="4"/>
      <c r="L66" s="4">
        <v>1.68</v>
      </c>
      <c r="M66" s="4">
        <v>1.72</v>
      </c>
      <c r="N66" s="4"/>
      <c r="O66" s="4"/>
      <c r="P66" s="4">
        <v>1.72</v>
      </c>
      <c r="Q66" s="4">
        <v>1.74</v>
      </c>
      <c r="R66" s="4"/>
      <c r="S66" s="4"/>
      <c r="T66" s="4">
        <v>1.74</v>
      </c>
      <c r="U66" s="4">
        <v>1.74</v>
      </c>
      <c r="V66" s="4"/>
      <c r="W66" s="4"/>
      <c r="X66" s="4">
        <v>1.74</v>
      </c>
      <c r="Y66" s="58"/>
      <c r="Z66" s="4">
        <v>1.77</v>
      </c>
      <c r="AA66" s="4"/>
      <c r="AB66" s="4"/>
      <c r="AC66" s="4">
        <v>1.77</v>
      </c>
      <c r="AD66" s="4">
        <v>1.79</v>
      </c>
      <c r="AE66" s="4"/>
      <c r="AF66" s="4"/>
      <c r="AG66" s="4">
        <v>1.79</v>
      </c>
      <c r="AH66" s="4">
        <v>1.83</v>
      </c>
      <c r="AI66" s="4"/>
      <c r="AJ66" s="4"/>
      <c r="AK66" s="4">
        <v>1.83</v>
      </c>
      <c r="AL66" s="4">
        <v>1.87</v>
      </c>
      <c r="AM66" s="4"/>
      <c r="AN66" s="4"/>
      <c r="AO66" s="4">
        <v>1.87</v>
      </c>
      <c r="AP66" s="4">
        <v>1.87</v>
      </c>
      <c r="AQ66" s="4"/>
      <c r="AR66" s="4"/>
      <c r="AS66" s="4">
        <v>1.87</v>
      </c>
      <c r="AT66" s="4"/>
      <c r="AU66" s="4">
        <v>1.9</v>
      </c>
      <c r="AV66" s="4"/>
      <c r="AW66" s="4"/>
      <c r="AX66" s="4">
        <v>1.9</v>
      </c>
      <c r="AY66" s="4">
        <v>1.921</v>
      </c>
      <c r="AZ66" s="4"/>
      <c r="BA66" s="4"/>
      <c r="BB66" s="4">
        <v>1.921</v>
      </c>
      <c r="BC66" s="4">
        <v>2.0089999999999999</v>
      </c>
      <c r="BD66" s="4"/>
      <c r="BE66" s="4"/>
      <c r="BF66" s="4">
        <v>2.0089999999999999</v>
      </c>
      <c r="BG66" s="4">
        <v>1.9139999999999999</v>
      </c>
      <c r="BH66" s="4"/>
      <c r="BI66" s="4"/>
      <c r="BJ66" s="4">
        <v>1.9139999999999999</v>
      </c>
      <c r="BK66" s="4">
        <v>1.9139999999999999</v>
      </c>
      <c r="BL66" s="4"/>
      <c r="BM66" s="4"/>
      <c r="BN66" s="4">
        <v>1.9139999999999999</v>
      </c>
      <c r="BP66" s="4">
        <v>1.9650000000000001</v>
      </c>
      <c r="BQ66" s="4">
        <v>2</v>
      </c>
      <c r="BR66" s="4">
        <v>2.1</v>
      </c>
      <c r="BS66" s="4">
        <v>2.1</v>
      </c>
      <c r="BT66" s="4">
        <f>BS66</f>
        <v>2.1</v>
      </c>
      <c r="BV66" s="4">
        <v>2.12</v>
      </c>
      <c r="BW66" s="4">
        <v>2.1</v>
      </c>
      <c r="BX66" s="4">
        <v>2.2000000000000002</v>
      </c>
      <c r="BY66" s="4">
        <v>2.2000000000000002</v>
      </c>
      <c r="BZ66" s="4">
        <f>BY66</f>
        <v>2.2000000000000002</v>
      </c>
    </row>
    <row r="67" spans="2:78" s="33" customFormat="1" x14ac:dyDescent="0.25">
      <c r="B67" s="4" t="s">
        <v>144</v>
      </c>
      <c r="D67" s="4"/>
      <c r="E67" s="4"/>
      <c r="F67" s="4"/>
      <c r="G67" s="4"/>
      <c r="H67" s="4"/>
      <c r="I67" s="4"/>
      <c r="J67" s="4"/>
      <c r="K67" s="4"/>
      <c r="L67" s="4"/>
      <c r="M67" s="4"/>
      <c r="N67" s="4"/>
      <c r="O67" s="4"/>
      <c r="P67" s="4"/>
      <c r="Q67" s="4"/>
      <c r="R67" s="4"/>
      <c r="S67" s="4"/>
      <c r="T67" s="4"/>
      <c r="U67" s="4"/>
      <c r="V67" s="4"/>
      <c r="W67" s="4"/>
      <c r="X67" s="4"/>
      <c r="Y67" s="58"/>
      <c r="Z67" s="4"/>
      <c r="AA67" s="4"/>
      <c r="AB67" s="4"/>
      <c r="AC67" s="4"/>
      <c r="AD67" s="4"/>
      <c r="AE67" s="4"/>
      <c r="AF67" s="4"/>
      <c r="AG67" s="4"/>
      <c r="AH67" s="4"/>
      <c r="AI67" s="4"/>
      <c r="AJ67" s="4"/>
      <c r="AK67" s="4"/>
      <c r="AL67" s="4"/>
      <c r="AM67" s="4"/>
      <c r="AN67" s="4"/>
      <c r="AO67" s="4"/>
      <c r="AP67" s="4"/>
      <c r="AQ67" s="4"/>
      <c r="AR67" s="4"/>
      <c r="AS67" s="4"/>
      <c r="AT67" s="4"/>
      <c r="AU67" s="4">
        <v>3.4849999999999999</v>
      </c>
      <c r="AV67" s="4"/>
      <c r="AW67" s="4"/>
      <c r="AX67" s="4"/>
      <c r="AY67" s="4">
        <v>3.6</v>
      </c>
      <c r="AZ67" s="4"/>
      <c r="BA67" s="4"/>
      <c r="BB67" s="4">
        <v>3.6</v>
      </c>
      <c r="BC67" s="4">
        <v>3.7120000000000002</v>
      </c>
      <c r="BD67" s="4"/>
      <c r="BE67" s="4"/>
      <c r="BF67" s="4">
        <v>3.7120000000000002</v>
      </c>
      <c r="BG67" s="4">
        <v>3.7639999999999998</v>
      </c>
      <c r="BH67" s="4"/>
      <c r="BI67" s="4"/>
      <c r="BJ67" s="4">
        <v>3.7639999999999998</v>
      </c>
      <c r="BK67" s="4">
        <v>3.7639999999999998</v>
      </c>
      <c r="BL67" s="4"/>
      <c r="BM67" s="4"/>
      <c r="BN67" s="4">
        <v>3.7639999999999998</v>
      </c>
      <c r="BP67" s="4">
        <v>3.8010000000000002</v>
      </c>
      <c r="BQ67" s="4">
        <v>3.8</v>
      </c>
      <c r="BR67" s="4">
        <v>3.9</v>
      </c>
      <c r="BS67" s="4">
        <v>4</v>
      </c>
      <c r="BT67" s="4">
        <f>BS67</f>
        <v>4</v>
      </c>
      <c r="BV67" s="4">
        <v>3.9</v>
      </c>
      <c r="BW67" s="4">
        <v>4</v>
      </c>
      <c r="BX67" s="4">
        <v>4</v>
      </c>
      <c r="BY67" s="4">
        <v>3.8</v>
      </c>
      <c r="BZ67" s="4">
        <f>BY67</f>
        <v>3.8</v>
      </c>
    </row>
    <row r="68" spans="2:78" s="88" customFormat="1" x14ac:dyDescent="0.25">
      <c r="B68" s="38" t="s">
        <v>145</v>
      </c>
      <c r="D68" s="69">
        <v>1.51</v>
      </c>
      <c r="E68" s="69">
        <v>1.69</v>
      </c>
      <c r="F68" s="69"/>
      <c r="G68" s="69"/>
      <c r="H68" s="38">
        <v>1.69</v>
      </c>
      <c r="I68" s="69">
        <v>1.68</v>
      </c>
      <c r="J68" s="69"/>
      <c r="K68" s="69"/>
      <c r="L68" s="38">
        <v>1.68</v>
      </c>
      <c r="M68" s="69">
        <v>1.72</v>
      </c>
      <c r="N68" s="69"/>
      <c r="O68" s="69"/>
      <c r="P68" s="38">
        <v>1.72</v>
      </c>
      <c r="Q68" s="69">
        <v>1.74</v>
      </c>
      <c r="R68" s="69"/>
      <c r="S68" s="69"/>
      <c r="T68" s="38">
        <v>1.74</v>
      </c>
      <c r="U68" s="38">
        <v>1.74</v>
      </c>
      <c r="V68" s="69"/>
      <c r="W68" s="69"/>
      <c r="X68" s="38">
        <v>1.74</v>
      </c>
      <c r="Y68" s="94"/>
      <c r="Z68" s="38">
        <v>1.77</v>
      </c>
      <c r="AA68" s="38"/>
      <c r="AB68" s="38"/>
      <c r="AC68" s="38">
        <v>1.77</v>
      </c>
      <c r="AD68" s="38">
        <v>1.79</v>
      </c>
      <c r="AE68" s="38"/>
      <c r="AF68" s="38"/>
      <c r="AG68" s="38">
        <v>1.79</v>
      </c>
      <c r="AH68" s="38">
        <v>1.83</v>
      </c>
      <c r="AI68" s="38"/>
      <c r="AJ68" s="38"/>
      <c r="AK68" s="38">
        <v>1.83</v>
      </c>
      <c r="AL68" s="69">
        <v>1.87</v>
      </c>
      <c r="AM68" s="69"/>
      <c r="AN68" s="69"/>
      <c r="AO68" s="38">
        <v>1.87</v>
      </c>
      <c r="AP68" s="69">
        <v>1.87</v>
      </c>
      <c r="AQ68" s="69"/>
      <c r="AR68" s="69"/>
      <c r="AS68" s="38">
        <v>1.87</v>
      </c>
      <c r="AU68" s="38">
        <f>SUM(AU66:AU67)</f>
        <v>5.3849999999999998</v>
      </c>
      <c r="AV68" s="38"/>
      <c r="AW68" s="38"/>
      <c r="AX68" s="38">
        <v>1.9</v>
      </c>
      <c r="AY68" s="38">
        <v>5.5209999999999999</v>
      </c>
      <c r="AZ68" s="38"/>
      <c r="BA68" s="38"/>
      <c r="BB68" s="38">
        <v>5.5209999999999999</v>
      </c>
      <c r="BC68" s="38">
        <v>5.7210000000000001</v>
      </c>
      <c r="BD68" s="38"/>
      <c r="BE68" s="38"/>
      <c r="BF68" s="38">
        <v>5.7210000000000001</v>
      </c>
      <c r="BG68" s="38">
        <v>5.6779999999999999</v>
      </c>
      <c r="BH68" s="38"/>
      <c r="BI68" s="38"/>
      <c r="BJ68" s="38">
        <v>5.6779999999999999</v>
      </c>
      <c r="BK68" s="38">
        <v>5.6779999999999999</v>
      </c>
      <c r="BL68" s="38"/>
      <c r="BM68" s="38"/>
      <c r="BN68" s="38">
        <v>5.6779999999999999</v>
      </c>
      <c r="BP68" s="38">
        <f>SUM(BP66:BP67)</f>
        <v>5.766</v>
      </c>
      <c r="BQ68" s="38">
        <v>5.8</v>
      </c>
      <c r="BR68" s="38">
        <f>SUM(BR66:BR67)</f>
        <v>6</v>
      </c>
      <c r="BS68" s="38">
        <f>SUM(BS66:BS67)</f>
        <v>6.1</v>
      </c>
      <c r="BT68" s="38">
        <f>SUM(BT66:BT67)</f>
        <v>6.1</v>
      </c>
      <c r="BV68" s="38">
        <f>SUM(BV66:BV67)</f>
        <v>6.02</v>
      </c>
      <c r="BW68" s="38">
        <f>SUM(BW66:BW67)</f>
        <v>6.1</v>
      </c>
      <c r="BX68" s="38">
        <f>SUM(BX66:BX67)</f>
        <v>6.2</v>
      </c>
      <c r="BY68" s="38">
        <v>6</v>
      </c>
      <c r="BZ68" s="38">
        <f>BY68</f>
        <v>6</v>
      </c>
    </row>
    <row r="69" spans="2:78" x14ac:dyDescent="0.25">
      <c r="B69" s="1" t="s">
        <v>97</v>
      </c>
      <c r="D69" s="22">
        <v>0</v>
      </c>
      <c r="E69" s="22">
        <v>36.4</v>
      </c>
      <c r="F69" s="22"/>
      <c r="G69" s="22"/>
      <c r="H69" s="4">
        <v>36.4</v>
      </c>
      <c r="I69" s="22">
        <v>37.1</v>
      </c>
      <c r="J69" s="22"/>
      <c r="K69" s="22"/>
      <c r="L69" s="4">
        <v>37.1</v>
      </c>
      <c r="M69" s="22">
        <v>50.7</v>
      </c>
      <c r="N69" s="22"/>
      <c r="O69" s="22"/>
      <c r="P69" s="4">
        <v>50.7</v>
      </c>
      <c r="Q69" s="22">
        <v>52.6</v>
      </c>
      <c r="R69" s="22"/>
      <c r="S69" s="22"/>
      <c r="T69" s="4">
        <v>52.6</v>
      </c>
      <c r="U69" s="4">
        <v>52.6</v>
      </c>
      <c r="V69" s="22"/>
      <c r="W69" s="22"/>
      <c r="X69" s="4">
        <v>52.6</v>
      </c>
      <c r="Y69" s="34"/>
      <c r="Z69" s="4">
        <v>57.8</v>
      </c>
      <c r="AA69" s="4"/>
      <c r="AB69" s="4"/>
      <c r="AC69" s="4">
        <v>57.8</v>
      </c>
      <c r="AD69" s="4">
        <v>60.6</v>
      </c>
      <c r="AE69" s="4"/>
      <c r="AF69" s="4"/>
      <c r="AG69" s="4">
        <v>60.6</v>
      </c>
      <c r="AH69" s="4">
        <v>65.7</v>
      </c>
      <c r="AI69" s="4"/>
      <c r="AJ69" s="4"/>
      <c r="AK69" s="4">
        <v>65.7</v>
      </c>
      <c r="AL69" s="22">
        <v>68.900000000000006</v>
      </c>
      <c r="AM69" s="22"/>
      <c r="AN69" s="22"/>
      <c r="AO69" s="4">
        <v>68.900000000000006</v>
      </c>
      <c r="AP69" s="22">
        <v>68.900000000000006</v>
      </c>
      <c r="AQ69" s="22"/>
      <c r="AR69" s="22"/>
      <c r="AS69" s="4">
        <v>68.900000000000006</v>
      </c>
      <c r="AU69" s="4">
        <v>77.099999999999994</v>
      </c>
      <c r="AV69" s="4"/>
      <c r="AW69" s="4"/>
      <c r="AX69" s="4">
        <v>77.099999999999994</v>
      </c>
      <c r="AY69" s="4">
        <v>85.7</v>
      </c>
      <c r="AZ69" s="4"/>
      <c r="BA69" s="4"/>
      <c r="BB69" s="4">
        <v>85.7</v>
      </c>
      <c r="BC69" s="4">
        <v>94.203000000000003</v>
      </c>
      <c r="BD69" s="4"/>
      <c r="BE69" s="4"/>
      <c r="BF69" s="4">
        <v>94.203000000000003</v>
      </c>
      <c r="BG69" s="4">
        <v>100.7</v>
      </c>
      <c r="BH69" s="4"/>
      <c r="BI69" s="4"/>
      <c r="BJ69" s="4">
        <v>100.7</v>
      </c>
      <c r="BK69" s="4">
        <v>100.7</v>
      </c>
      <c r="BN69" s="4">
        <v>100.7</v>
      </c>
      <c r="BP69" s="4">
        <v>108.2</v>
      </c>
      <c r="BQ69" s="4">
        <v>111.5</v>
      </c>
      <c r="BR69" s="4">
        <v>117.9</v>
      </c>
      <c r="BS69" s="4">
        <v>118.8</v>
      </c>
      <c r="BT69" s="4">
        <f>BS69</f>
        <v>118.8</v>
      </c>
      <c r="BV69" s="4">
        <v>121.4</v>
      </c>
      <c r="BW69" s="4">
        <v>110.6</v>
      </c>
      <c r="BX69" s="4">
        <v>121.4</v>
      </c>
      <c r="BY69" s="4">
        <v>124.1</v>
      </c>
      <c r="BZ69" s="4">
        <f>BY69</f>
        <v>124.1</v>
      </c>
    </row>
    <row r="70" spans="2:78" x14ac:dyDescent="0.25">
      <c r="D70" s="22"/>
      <c r="E70" s="22"/>
      <c r="F70" s="22"/>
      <c r="G70" s="22"/>
      <c r="H70" s="4"/>
      <c r="I70" s="22"/>
      <c r="J70" s="22"/>
      <c r="K70" s="22"/>
      <c r="L70" s="4"/>
      <c r="M70" s="22"/>
      <c r="N70" s="22"/>
      <c r="O70" s="22"/>
      <c r="P70" s="4"/>
      <c r="Q70" s="22"/>
      <c r="R70" s="22"/>
      <c r="S70" s="22"/>
      <c r="T70" s="4"/>
      <c r="U70" s="4"/>
      <c r="V70" s="22"/>
      <c r="W70" s="22"/>
      <c r="X70" s="4"/>
      <c r="Y70" s="34"/>
      <c r="Z70" s="4"/>
      <c r="AA70" s="4"/>
      <c r="AB70" s="4"/>
      <c r="AC70" s="4"/>
      <c r="AD70" s="4"/>
      <c r="AE70" s="4"/>
      <c r="AF70" s="4"/>
      <c r="AG70" s="4"/>
      <c r="AH70" s="4"/>
      <c r="AI70" s="4"/>
      <c r="AJ70" s="4"/>
      <c r="AK70" s="4"/>
      <c r="AL70" s="22"/>
      <c r="AM70" s="22"/>
      <c r="AN70" s="22"/>
      <c r="AO70" s="4"/>
      <c r="AP70" s="22"/>
      <c r="AQ70" s="22"/>
      <c r="AR70" s="22"/>
      <c r="AS70" s="4"/>
      <c r="AU70" s="4"/>
      <c r="AV70" s="4"/>
      <c r="AW70" s="4"/>
      <c r="AX70" s="4"/>
      <c r="AY70" s="4"/>
      <c r="AZ70" s="4"/>
      <c r="BA70" s="4"/>
      <c r="BB70" s="4"/>
      <c r="BC70" s="4"/>
      <c r="BD70" s="4"/>
      <c r="BE70" s="4"/>
      <c r="BF70" s="4"/>
      <c r="BG70" s="4"/>
      <c r="BH70" s="4"/>
      <c r="BI70" s="4"/>
      <c r="BJ70" s="4"/>
      <c r="BK70" s="4"/>
      <c r="BN70" s="4"/>
      <c r="BP70" s="4"/>
      <c r="BQ70" s="4"/>
      <c r="BR70" s="4"/>
      <c r="BS70" s="4"/>
      <c r="BT70" s="4"/>
      <c r="BV70" s="4"/>
      <c r="BW70" s="4"/>
      <c r="BX70" s="4"/>
      <c r="BY70" s="4"/>
      <c r="BZ70" s="4"/>
    </row>
    <row r="71" spans="2:78" s="65" customFormat="1" x14ac:dyDescent="0.25">
      <c r="B71" s="45" t="s">
        <v>146</v>
      </c>
      <c r="D71" s="44">
        <v>264</v>
      </c>
      <c r="E71" s="44">
        <v>265</v>
      </c>
      <c r="F71" s="44"/>
      <c r="G71" s="44"/>
      <c r="H71" s="45">
        <v>265</v>
      </c>
      <c r="I71" s="44">
        <v>263</v>
      </c>
      <c r="J71" s="44"/>
      <c r="K71" s="44"/>
      <c r="L71" s="45">
        <v>263</v>
      </c>
      <c r="M71" s="44">
        <v>260</v>
      </c>
      <c r="N71" s="44"/>
      <c r="O71" s="44"/>
      <c r="P71" s="45">
        <v>260</v>
      </c>
      <c r="Q71" s="44">
        <v>260</v>
      </c>
      <c r="R71" s="44"/>
      <c r="S71" s="44"/>
      <c r="T71" s="45">
        <v>260</v>
      </c>
      <c r="U71" s="45">
        <v>260</v>
      </c>
      <c r="V71" s="44"/>
      <c r="W71" s="44"/>
      <c r="X71" s="45">
        <v>260</v>
      </c>
      <c r="Y71" s="67"/>
      <c r="Z71" s="45">
        <v>260</v>
      </c>
      <c r="AA71" s="45"/>
      <c r="AB71" s="45"/>
      <c r="AC71" s="45">
        <v>260</v>
      </c>
      <c r="AD71" s="45">
        <v>261</v>
      </c>
      <c r="AE71" s="45"/>
      <c r="AF71" s="45"/>
      <c r="AG71" s="45">
        <v>261</v>
      </c>
      <c r="AH71" s="45">
        <v>262</v>
      </c>
      <c r="AI71" s="45"/>
      <c r="AJ71" s="45"/>
      <c r="AK71" s="45">
        <v>262</v>
      </c>
      <c r="AL71" s="45">
        <v>260</v>
      </c>
      <c r="AM71" s="45"/>
      <c r="AN71" s="45"/>
      <c r="AO71" s="45">
        <v>260</v>
      </c>
      <c r="AP71" s="45">
        <v>260</v>
      </c>
      <c r="AQ71" s="45"/>
      <c r="AR71" s="45"/>
      <c r="AS71" s="45">
        <v>260</v>
      </c>
      <c r="AU71" s="45">
        <v>261</v>
      </c>
      <c r="AV71" s="45"/>
      <c r="AW71" s="45"/>
      <c r="AX71" s="45">
        <v>261</v>
      </c>
      <c r="AY71" s="45">
        <v>262</v>
      </c>
      <c r="AZ71" s="45"/>
      <c r="BA71" s="45"/>
      <c r="BB71" s="45">
        <v>262</v>
      </c>
      <c r="BC71" s="45">
        <v>263</v>
      </c>
      <c r="BD71" s="45"/>
      <c r="BE71" s="45"/>
      <c r="BF71" s="45">
        <v>263</v>
      </c>
      <c r="BG71" s="45">
        <v>264</v>
      </c>
      <c r="BH71" s="45"/>
      <c r="BI71" s="45"/>
      <c r="BJ71" s="45">
        <v>264</v>
      </c>
      <c r="BK71" s="45">
        <v>264</v>
      </c>
      <c r="BL71" s="45"/>
      <c r="BM71" s="45"/>
      <c r="BN71" s="45">
        <v>264</v>
      </c>
      <c r="BP71" s="45">
        <v>265</v>
      </c>
      <c r="BQ71" s="45">
        <v>266</v>
      </c>
      <c r="BR71" s="45">
        <v>266</v>
      </c>
      <c r="BS71" s="45">
        <v>267</v>
      </c>
      <c r="BT71" s="45">
        <f>BS71</f>
        <v>267</v>
      </c>
      <c r="BV71" s="45">
        <v>265</v>
      </c>
      <c r="BW71" s="45">
        <v>265</v>
      </c>
      <c r="BX71" s="45">
        <v>265</v>
      </c>
      <c r="BY71" s="45">
        <v>264</v>
      </c>
      <c r="BZ71" s="45">
        <f>BY71</f>
        <v>264</v>
      </c>
    </row>
    <row r="72" spans="2:78" s="65" customFormat="1" x14ac:dyDescent="0.25">
      <c r="B72" s="45" t="s">
        <v>193</v>
      </c>
      <c r="D72" s="44"/>
      <c r="E72" s="44"/>
      <c r="F72" s="44"/>
      <c r="G72" s="44"/>
      <c r="H72" s="45"/>
      <c r="I72" s="44"/>
      <c r="J72" s="44"/>
      <c r="K72" s="44"/>
      <c r="L72" s="45"/>
      <c r="M72" s="44"/>
      <c r="N72" s="44"/>
      <c r="O72" s="44"/>
      <c r="P72" s="45"/>
      <c r="Q72" s="44"/>
      <c r="R72" s="44"/>
      <c r="S72" s="44"/>
      <c r="T72" s="45"/>
      <c r="U72" s="45"/>
      <c r="V72" s="44"/>
      <c r="W72" s="44"/>
      <c r="X72" s="45"/>
      <c r="Y72" s="67"/>
      <c r="Z72" s="45"/>
      <c r="AA72" s="45"/>
      <c r="AB72" s="45"/>
      <c r="AC72" s="45"/>
      <c r="AD72" s="45"/>
      <c r="AE72" s="45"/>
      <c r="AF72" s="45"/>
      <c r="AG72" s="45"/>
      <c r="AH72" s="45"/>
      <c r="AI72" s="45"/>
      <c r="AJ72" s="45"/>
      <c r="AK72" s="45"/>
      <c r="AL72" s="45"/>
      <c r="AM72" s="45"/>
      <c r="AN72" s="45"/>
      <c r="AO72" s="45"/>
      <c r="AP72" s="45"/>
      <c r="AQ72" s="45"/>
      <c r="AR72" s="45"/>
      <c r="AS72" s="45"/>
      <c r="AU72" s="45"/>
      <c r="AV72" s="45"/>
      <c r="AW72" s="45"/>
      <c r="AX72" s="45"/>
      <c r="AY72" s="45">
        <v>226</v>
      </c>
      <c r="AZ72" s="45"/>
      <c r="BA72" s="45"/>
      <c r="BB72" s="45">
        <v>226</v>
      </c>
      <c r="BC72" s="45">
        <v>227</v>
      </c>
      <c r="BD72" s="45"/>
      <c r="BE72" s="45"/>
      <c r="BF72" s="45">
        <v>227</v>
      </c>
      <c r="BG72" s="45">
        <v>227</v>
      </c>
      <c r="BH72" s="45"/>
      <c r="BI72" s="45"/>
      <c r="BJ72" s="45">
        <v>227</v>
      </c>
      <c r="BK72" s="45">
        <v>227</v>
      </c>
      <c r="BL72" s="45"/>
      <c r="BM72" s="45"/>
      <c r="BN72" s="45">
        <v>227</v>
      </c>
      <c r="BP72" s="45">
        <v>229</v>
      </c>
      <c r="BQ72" s="45">
        <v>230</v>
      </c>
      <c r="BR72" s="45">
        <v>230</v>
      </c>
      <c r="BS72" s="45">
        <v>230</v>
      </c>
      <c r="BT72" s="45">
        <f>BS72</f>
        <v>230</v>
      </c>
      <c r="BV72" s="45">
        <v>229</v>
      </c>
      <c r="BW72" s="45">
        <v>231</v>
      </c>
      <c r="BX72" s="45">
        <v>235</v>
      </c>
      <c r="BY72" s="45">
        <v>236</v>
      </c>
      <c r="BZ72" s="45">
        <f>BY72</f>
        <v>236</v>
      </c>
    </row>
    <row r="73" spans="2:78" s="96" customFormat="1" x14ac:dyDescent="0.25">
      <c r="B73" s="95" t="s">
        <v>147</v>
      </c>
      <c r="D73" s="95">
        <v>264</v>
      </c>
      <c r="E73" s="95">
        <v>265</v>
      </c>
      <c r="F73" s="95"/>
      <c r="G73" s="95"/>
      <c r="H73" s="95">
        <v>265</v>
      </c>
      <c r="I73" s="95">
        <v>263</v>
      </c>
      <c r="J73" s="95"/>
      <c r="K73" s="95"/>
      <c r="L73" s="95">
        <v>263</v>
      </c>
      <c r="M73" s="95">
        <v>260</v>
      </c>
      <c r="N73" s="95"/>
      <c r="O73" s="95"/>
      <c r="P73" s="95">
        <v>260</v>
      </c>
      <c r="Q73" s="95">
        <v>260</v>
      </c>
      <c r="R73" s="95"/>
      <c r="S73" s="95"/>
      <c r="T73" s="95">
        <v>260</v>
      </c>
      <c r="U73" s="95">
        <v>260</v>
      </c>
      <c r="V73" s="95"/>
      <c r="W73" s="95"/>
      <c r="X73" s="95">
        <v>260</v>
      </c>
      <c r="Y73" s="97"/>
      <c r="Z73" s="95">
        <v>260</v>
      </c>
      <c r="AA73" s="95"/>
      <c r="AB73" s="95"/>
      <c r="AC73" s="95">
        <v>260</v>
      </c>
      <c r="AD73" s="95">
        <v>261</v>
      </c>
      <c r="AE73" s="95"/>
      <c r="AF73" s="95"/>
      <c r="AG73" s="95">
        <v>261</v>
      </c>
      <c r="AH73" s="95">
        <v>262</v>
      </c>
      <c r="AI73" s="95"/>
      <c r="AJ73" s="95"/>
      <c r="AK73" s="95">
        <v>262</v>
      </c>
      <c r="AL73" s="95">
        <v>260</v>
      </c>
      <c r="AM73" s="95"/>
      <c r="AN73" s="95"/>
      <c r="AO73" s="95">
        <v>260</v>
      </c>
      <c r="AP73" s="95">
        <v>260</v>
      </c>
      <c r="AQ73" s="95"/>
      <c r="AR73" s="95"/>
      <c r="AS73" s="95">
        <v>260</v>
      </c>
      <c r="AU73" s="95">
        <v>261</v>
      </c>
      <c r="AV73" s="95"/>
      <c r="AW73" s="95"/>
      <c r="AX73" s="95">
        <v>261</v>
      </c>
      <c r="AY73" s="95">
        <v>488</v>
      </c>
      <c r="AZ73" s="95"/>
      <c r="BA73" s="95"/>
      <c r="BB73" s="95">
        <v>488</v>
      </c>
      <c r="BC73" s="95">
        <v>490</v>
      </c>
      <c r="BD73" s="95"/>
      <c r="BE73" s="95"/>
      <c r="BF73" s="95">
        <v>490</v>
      </c>
      <c r="BG73" s="95">
        <v>491</v>
      </c>
      <c r="BH73" s="95"/>
      <c r="BI73" s="95"/>
      <c r="BJ73" s="95">
        <v>491</v>
      </c>
      <c r="BK73" s="95">
        <v>491</v>
      </c>
      <c r="BL73" s="95"/>
      <c r="BM73" s="95"/>
      <c r="BN73" s="95">
        <v>491</v>
      </c>
      <c r="BP73" s="95">
        <f>SUM(BP71:BP72)</f>
        <v>494</v>
      </c>
      <c r="BQ73" s="95">
        <f>SUM(BQ71:BQ72)</f>
        <v>496</v>
      </c>
      <c r="BR73" s="95">
        <f>SUM(BR71:BR72)</f>
        <v>496</v>
      </c>
      <c r="BS73" s="95">
        <f t="shared" ref="BS73:BT73" si="79">SUM(BS71:BS72)</f>
        <v>497</v>
      </c>
      <c r="BT73" s="95">
        <f t="shared" si="79"/>
        <v>497</v>
      </c>
      <c r="BV73" s="95">
        <f>SUM(BV71:BV72)</f>
        <v>494</v>
      </c>
      <c r="BW73" s="95">
        <f>SUM(BW71:BW72)</f>
        <v>496</v>
      </c>
      <c r="BX73" s="95">
        <f>SUM(BX71:BX72)</f>
        <v>500</v>
      </c>
      <c r="BY73" s="95">
        <f>SUM(BY71:BY72)</f>
        <v>500</v>
      </c>
      <c r="BZ73" s="95">
        <f>SUM(BZ71:BZ72)</f>
        <v>500</v>
      </c>
    </row>
    <row r="74" spans="2:78" x14ac:dyDescent="0.25">
      <c r="D74" s="22"/>
      <c r="E74" s="22"/>
      <c r="F74" s="22"/>
      <c r="G74" s="22"/>
      <c r="H74" s="4"/>
      <c r="I74" s="22"/>
      <c r="J74" s="22"/>
      <c r="K74" s="22"/>
      <c r="L74" s="4"/>
      <c r="M74" s="22"/>
      <c r="N74" s="22"/>
      <c r="O74" s="22"/>
      <c r="P74" s="4"/>
      <c r="Q74" s="22"/>
      <c r="R74" s="22"/>
      <c r="S74" s="22"/>
      <c r="T74" s="4"/>
      <c r="U74" s="4"/>
      <c r="V74" s="22"/>
      <c r="W74" s="22"/>
      <c r="X74" s="4"/>
      <c r="Y74" s="34"/>
      <c r="Z74" s="4"/>
      <c r="AA74" s="4"/>
      <c r="AB74" s="4"/>
      <c r="AC74" s="4"/>
      <c r="AD74" s="4"/>
      <c r="AE74" s="4"/>
      <c r="AF74" s="4"/>
      <c r="AG74" s="4"/>
      <c r="AH74" s="4"/>
      <c r="AI74" s="4"/>
      <c r="AJ74" s="4"/>
      <c r="AK74" s="4"/>
      <c r="AL74" s="22"/>
      <c r="AM74" s="22"/>
      <c r="AN74" s="22"/>
      <c r="AO74" s="4"/>
      <c r="AP74" s="22"/>
      <c r="AQ74" s="22"/>
      <c r="AR74" s="22"/>
      <c r="AS74" s="4"/>
      <c r="AU74" s="4"/>
      <c r="AV74" s="4"/>
      <c r="AW74" s="4"/>
      <c r="AX74" s="4"/>
      <c r="AY74" s="4"/>
      <c r="AZ74" s="4"/>
      <c r="BA74" s="4"/>
      <c r="BB74" s="4"/>
      <c r="BC74" s="4"/>
      <c r="BD74" s="4"/>
      <c r="BE74" s="4"/>
      <c r="BF74" s="4"/>
      <c r="BG74" s="4"/>
      <c r="BH74" s="4"/>
      <c r="BI74" s="4"/>
      <c r="BJ74" s="4"/>
      <c r="BK74" s="4"/>
      <c r="BN74" s="4"/>
      <c r="BP74" s="4"/>
      <c r="BQ74" s="4"/>
      <c r="BR74" s="4"/>
      <c r="BS74" s="4"/>
      <c r="BT74" s="4"/>
      <c r="BV74" s="4"/>
      <c r="BW74" s="4"/>
      <c r="BX74" s="4"/>
      <c r="BY74" s="4"/>
      <c r="BZ74" s="4"/>
    </row>
    <row r="75" spans="2:78" x14ac:dyDescent="0.25">
      <c r="B75" s="14" t="s">
        <v>76</v>
      </c>
      <c r="D75" s="42">
        <v>2084.4399999999996</v>
      </c>
      <c r="E75" s="42">
        <v>2084.480625376827</v>
      </c>
      <c r="F75" s="42"/>
      <c r="G75" s="42"/>
      <c r="H75" s="43">
        <v>2084.480625376827</v>
      </c>
      <c r="I75" s="42">
        <v>2162.9456745462485</v>
      </c>
      <c r="J75" s="42"/>
      <c r="K75" s="42"/>
      <c r="L75" s="43">
        <v>2162.9456745462485</v>
      </c>
      <c r="M75" s="42">
        <v>2250.1902931135623</v>
      </c>
      <c r="N75" s="42"/>
      <c r="O75" s="42"/>
      <c r="P75" s="43">
        <v>2250.1902931135623</v>
      </c>
      <c r="Q75" s="43">
        <v>2164</v>
      </c>
      <c r="R75" s="43"/>
      <c r="S75" s="43"/>
      <c r="T75" s="43">
        <v>2164</v>
      </c>
      <c r="U75" s="43">
        <v>2164</v>
      </c>
      <c r="V75" s="43"/>
      <c r="W75" s="43"/>
      <c r="X75" s="43">
        <v>2164</v>
      </c>
      <c r="Y75" s="34"/>
      <c r="Z75" s="43">
        <v>2071</v>
      </c>
      <c r="AA75" s="43"/>
      <c r="AB75" s="43"/>
      <c r="AC75" s="43">
        <v>2071</v>
      </c>
      <c r="AD75" s="43">
        <v>2140</v>
      </c>
      <c r="AE75" s="43"/>
      <c r="AF75" s="43"/>
      <c r="AG75" s="43">
        <v>2140</v>
      </c>
      <c r="AH75" s="43">
        <v>2215</v>
      </c>
      <c r="AI75" s="43"/>
      <c r="AJ75" s="43"/>
      <c r="AK75" s="43">
        <v>2215</v>
      </c>
      <c r="AL75" s="43">
        <v>2072</v>
      </c>
      <c r="AM75" s="43"/>
      <c r="AN75" s="43"/>
      <c r="AO75" s="43">
        <v>2072</v>
      </c>
      <c r="AP75" s="43">
        <v>2124</v>
      </c>
      <c r="AQ75" s="43"/>
      <c r="AR75" s="43"/>
      <c r="AS75" s="43">
        <v>2124</v>
      </c>
      <c r="AU75" s="43">
        <v>2054.2479497200807</v>
      </c>
      <c r="AV75" s="43"/>
      <c r="AW75" s="43"/>
      <c r="AX75" s="43">
        <v>2054.2479497200807</v>
      </c>
      <c r="AY75" s="43">
        <v>2619.5126877934299</v>
      </c>
      <c r="AZ75" s="43"/>
      <c r="BA75" s="43"/>
      <c r="BB75" s="43">
        <v>2619.5126877934299</v>
      </c>
      <c r="BC75" s="43">
        <v>3614.4</v>
      </c>
      <c r="BD75" s="43"/>
      <c r="BE75" s="43"/>
      <c r="BF75" s="43">
        <v>3614.4</v>
      </c>
      <c r="BG75" s="43">
        <v>3435.8393624864884</v>
      </c>
      <c r="BH75" s="43"/>
      <c r="BI75" s="43"/>
      <c r="BJ75" s="43">
        <v>3435.8393624864884</v>
      </c>
      <c r="BK75" s="43">
        <v>2931</v>
      </c>
      <c r="BL75" s="43"/>
      <c r="BM75" s="43"/>
      <c r="BN75" s="43">
        <v>2931</v>
      </c>
      <c r="BP75" s="43">
        <v>3389</v>
      </c>
      <c r="BQ75" s="43">
        <v>3468</v>
      </c>
      <c r="BR75" s="43">
        <v>3734</v>
      </c>
      <c r="BS75" s="43">
        <v>3450</v>
      </c>
      <c r="BT75" s="43">
        <v>3504</v>
      </c>
      <c r="BV75" s="43">
        <v>3347</v>
      </c>
      <c r="BW75" s="43">
        <v>3311</v>
      </c>
      <c r="BX75" s="43">
        <v>3564</v>
      </c>
      <c r="BY75" s="43">
        <v>3330</v>
      </c>
      <c r="BZ75" s="43">
        <v>3374</v>
      </c>
    </row>
    <row r="76" spans="2:78" ht="59.25" customHeight="1" x14ac:dyDescent="0.25">
      <c r="D76" s="44"/>
      <c r="E76" s="44"/>
      <c r="F76" s="44"/>
      <c r="G76" s="44"/>
      <c r="H76" s="44"/>
      <c r="I76" s="44"/>
      <c r="J76" s="44"/>
      <c r="K76" s="44"/>
      <c r="L76" s="44"/>
      <c r="M76" s="163" t="s">
        <v>153</v>
      </c>
      <c r="N76" s="163"/>
      <c r="O76" s="163"/>
      <c r="P76" s="163"/>
      <c r="Q76" s="45"/>
      <c r="R76" s="45"/>
      <c r="S76" s="45"/>
      <c r="T76" s="45"/>
      <c r="U76" s="163" t="s">
        <v>153</v>
      </c>
      <c r="V76" s="163"/>
      <c r="W76" s="163"/>
      <c r="X76" s="163"/>
      <c r="Y76" s="34"/>
      <c r="Z76" s="45"/>
      <c r="AA76" s="45"/>
      <c r="AB76" s="45"/>
      <c r="AC76" s="45"/>
      <c r="AD76" s="45"/>
      <c r="AE76" s="45"/>
      <c r="AF76" s="45"/>
      <c r="AG76" s="45"/>
      <c r="AP76" s="33"/>
      <c r="AQ76" s="33"/>
      <c r="AR76" s="33"/>
      <c r="AS76" s="33"/>
      <c r="AU76" s="45"/>
      <c r="AV76" s="45"/>
      <c r="AW76" s="45"/>
      <c r="BG76" s="163" t="s">
        <v>112</v>
      </c>
      <c r="BH76" s="163"/>
      <c r="BI76" s="163"/>
      <c r="BJ76" s="163"/>
      <c r="BP76" s="166" t="s">
        <v>192</v>
      </c>
      <c r="BQ76" s="167"/>
      <c r="BR76" s="167"/>
      <c r="BS76" s="167"/>
      <c r="BT76" s="167"/>
      <c r="BU76" s="167"/>
      <c r="BV76" s="167"/>
      <c r="BW76" s="162" t="s">
        <v>194</v>
      </c>
      <c r="BX76" s="162"/>
      <c r="BY76" s="162"/>
      <c r="BZ76" s="162"/>
    </row>
  </sheetData>
  <mergeCells count="35">
    <mergeCell ref="BK2:BN2"/>
    <mergeCell ref="Z2:AC2"/>
    <mergeCell ref="AD2:AG2"/>
    <mergeCell ref="AH2:AK2"/>
    <mergeCell ref="AL2:AO2"/>
    <mergeCell ref="AP2:AS2"/>
    <mergeCell ref="AY2:BB2"/>
    <mergeCell ref="BC2:BF2"/>
    <mergeCell ref="BG2:BJ2"/>
    <mergeCell ref="AU2:AX2"/>
    <mergeCell ref="I2:L2"/>
    <mergeCell ref="M2:P2"/>
    <mergeCell ref="Q2:T2"/>
    <mergeCell ref="U2:X2"/>
    <mergeCell ref="E3:H3"/>
    <mergeCell ref="I3:L3"/>
    <mergeCell ref="M3:P3"/>
    <mergeCell ref="Q3:T3"/>
    <mergeCell ref="U3:X3"/>
    <mergeCell ref="E2:H2"/>
    <mergeCell ref="BW76:BZ76"/>
    <mergeCell ref="BG76:BJ76"/>
    <mergeCell ref="U76:X76"/>
    <mergeCell ref="M76:P76"/>
    <mergeCell ref="Z3:AC3"/>
    <mergeCell ref="AD3:AG3"/>
    <mergeCell ref="AH3:AK3"/>
    <mergeCell ref="AL3:AO3"/>
    <mergeCell ref="AP3:AS3"/>
    <mergeCell ref="BP76:BV76"/>
    <mergeCell ref="BK3:BN3"/>
    <mergeCell ref="AU3:AX3"/>
    <mergeCell ref="AY3:BB3"/>
    <mergeCell ref="BC3:BF3"/>
    <mergeCell ref="BG3:BJ3"/>
  </mergeCells>
  <phoneticPr fontId="8" type="noConversion"/>
  <pageMargins left="0.70866141732283472" right="0.70866141732283472" top="0.74803149606299213" bottom="0.74803149606299213" header="0.31496062992125984" footer="0.31496062992125984"/>
  <pageSetup paperSize="8" scale="37" orientation="landscape" horizontalDpi="200" verticalDpi="200" r:id="rId1"/>
  <ignoredErrors>
    <ignoredError sqref="BT6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3F33-25B3-4B85-BF4E-7CD53F22718A}">
  <sheetPr>
    <tabColor rgb="FFFFFF00"/>
    <pageSetUpPr fitToPage="1"/>
  </sheetPr>
  <dimension ref="B1:CD76"/>
  <sheetViews>
    <sheetView showGridLines="0" zoomScaleNormal="100" workbookViewId="0">
      <pane xSplit="3" ySplit="3" topLeftCell="W55" activePane="bottomRight" state="frozen"/>
      <selection pane="topRight" activeCell="D1" sqref="D1"/>
      <selection pane="bottomLeft" activeCell="A4" sqref="A4"/>
      <selection pane="bottomRight" activeCell="BW72" sqref="BW72"/>
    </sheetView>
  </sheetViews>
  <sheetFormatPr defaultColWidth="9.140625" defaultRowHeight="15" zeroHeight="1" outlineLevelCol="2" x14ac:dyDescent="0.25"/>
  <cols>
    <col min="1" max="1" width="1.85546875" style="2" customWidth="1"/>
    <col min="2" max="2" width="43.28515625" style="1" customWidth="1"/>
    <col min="3" max="3" width="0.85546875" style="2" customWidth="1"/>
    <col min="4" max="6" width="9.140625" style="2" hidden="1" customWidth="1" outlineLevel="2"/>
    <col min="7" max="7" width="9.140625" style="2" hidden="1" customWidth="1" outlineLevel="1" collapsed="1"/>
    <col min="8" max="10" width="9.140625" style="2" hidden="1" customWidth="1" outlineLevel="2"/>
    <col min="11" max="11" width="9.140625" style="2" hidden="1" customWidth="1" outlineLevel="1" collapsed="1"/>
    <col min="12" max="14" width="9.140625" style="2" hidden="1" customWidth="1" outlineLevel="2"/>
    <col min="15" max="15" width="9.140625" style="2" hidden="1" customWidth="1" outlineLevel="1" collapsed="1"/>
    <col min="16" max="18" width="9.140625" style="2" hidden="1" customWidth="1" outlineLevel="2"/>
    <col min="19" max="19" width="9.140625" style="2" hidden="1" customWidth="1" outlineLevel="1" collapsed="1"/>
    <col min="20" max="22" width="9.140625" style="2" hidden="1" customWidth="1" outlineLevel="2"/>
    <col min="23" max="23" width="9.140625" style="2" customWidth="1" collapsed="1"/>
    <col min="24" max="24" width="4" style="2" customWidth="1"/>
    <col min="25" max="27" width="9.140625" style="2" hidden="1" customWidth="1" outlineLevel="2"/>
    <col min="28" max="28" width="9.140625" style="2" hidden="1" customWidth="1" outlineLevel="1" collapsed="1"/>
    <col min="29" max="31" width="9.140625" style="2" hidden="1" customWidth="1" outlineLevel="2"/>
    <col min="32" max="32" width="9.140625" style="2" hidden="1" customWidth="1" outlineLevel="1" collapsed="1"/>
    <col min="33" max="35" width="9.140625" style="2" hidden="1" customWidth="1" outlineLevel="2"/>
    <col min="36" max="36" width="9.140625" style="2" hidden="1" customWidth="1" outlineLevel="1" collapsed="1"/>
    <col min="37" max="39" width="9.140625" style="2" hidden="1" customWidth="1" outlineLevel="2"/>
    <col min="40" max="40" width="9.140625" style="2" hidden="1" customWidth="1" outlineLevel="1" collapsed="1"/>
    <col min="41" max="43" width="9.140625" style="2" hidden="1" customWidth="1" outlineLevel="2"/>
    <col min="44" max="44" width="9.140625" style="2" customWidth="1" collapsed="1"/>
    <col min="45" max="45" width="4" style="2" customWidth="1"/>
    <col min="46" max="48" width="9.140625" style="2" hidden="1" customWidth="1" outlineLevel="2"/>
    <col min="49" max="49" width="9.140625" style="2" hidden="1" customWidth="1" outlineLevel="1" collapsed="1"/>
    <col min="50" max="51" width="9.140625" style="2" hidden="1" customWidth="1" outlineLevel="1"/>
    <col min="52" max="54" width="9.140625" style="2" hidden="1" customWidth="1" outlineLevel="2"/>
    <col min="55" max="55" width="9.140625" style="2" hidden="1" customWidth="1" outlineLevel="1" collapsed="1"/>
    <col min="56" max="57" width="9.140625" style="2" hidden="1" customWidth="1" outlineLevel="1"/>
    <col min="58" max="60" width="9.140625" style="2" hidden="1" customWidth="1" outlineLevel="2"/>
    <col min="61" max="61" width="9.140625" style="2" hidden="1" customWidth="1" outlineLevel="1" collapsed="1"/>
    <col min="62" max="64" width="9.140625" style="59" hidden="1" customWidth="1" outlineLevel="2"/>
    <col min="65" max="65" width="9.140625" style="59" hidden="1" customWidth="1" outlineLevel="1" collapsed="1"/>
    <col min="66" max="68" width="9.140625" style="2" hidden="1" customWidth="1" outlineLevel="2"/>
    <col min="69" max="69" width="9.140625" style="2" customWidth="1" collapsed="1"/>
    <col min="70" max="71" width="9.140625" style="2" customWidth="1"/>
    <col min="72" max="74" width="9.140625" style="2" customWidth="1" outlineLevel="2"/>
    <col min="75" max="75" width="9.140625" style="59" customWidth="1" outlineLevel="2"/>
    <col min="76" max="77" width="9.140625" style="2"/>
    <col min="78" max="80" width="9.140625" style="2" outlineLevel="2"/>
    <col min="81" max="81" width="9.140625" style="59" outlineLevel="2"/>
    <col min="82" max="16384" width="9.140625" style="2"/>
  </cols>
  <sheetData>
    <row r="1" spans="2:82" ht="99.75" customHeight="1" x14ac:dyDescent="0.5">
      <c r="B1" s="71" t="s">
        <v>151</v>
      </c>
      <c r="D1" s="61" t="s">
        <v>114</v>
      </c>
      <c r="E1" s="61" t="s">
        <v>108</v>
      </c>
      <c r="F1" s="61" t="s">
        <v>109</v>
      </c>
      <c r="G1" s="61" t="s">
        <v>115</v>
      </c>
      <c r="H1" s="61" t="s">
        <v>114</v>
      </c>
      <c r="I1" s="61" t="s">
        <v>108</v>
      </c>
      <c r="J1" s="61" t="s">
        <v>109</v>
      </c>
      <c r="K1" s="61" t="s">
        <v>115</v>
      </c>
      <c r="L1" s="61" t="s">
        <v>114</v>
      </c>
      <c r="M1" s="61" t="s">
        <v>108</v>
      </c>
      <c r="N1" s="61" t="s">
        <v>109</v>
      </c>
      <c r="O1" s="61" t="s">
        <v>115</v>
      </c>
      <c r="P1" s="61" t="s">
        <v>114</v>
      </c>
      <c r="Q1" s="61" t="s">
        <v>108</v>
      </c>
      <c r="R1" s="61" t="s">
        <v>109</v>
      </c>
      <c r="S1" s="61" t="s">
        <v>115</v>
      </c>
      <c r="T1" s="61" t="s">
        <v>114</v>
      </c>
      <c r="U1" s="61" t="s">
        <v>108</v>
      </c>
      <c r="V1" s="61" t="s">
        <v>109</v>
      </c>
      <c r="W1" s="61" t="s">
        <v>115</v>
      </c>
      <c r="Y1" s="61" t="s">
        <v>114</v>
      </c>
      <c r="Z1" s="61" t="s">
        <v>108</v>
      </c>
      <c r="AA1" s="61" t="s">
        <v>109</v>
      </c>
      <c r="AB1" s="61" t="s">
        <v>115</v>
      </c>
      <c r="AC1" s="61" t="s">
        <v>114</v>
      </c>
      <c r="AD1" s="61" t="s">
        <v>108</v>
      </c>
      <c r="AE1" s="61" t="s">
        <v>109</v>
      </c>
      <c r="AF1" s="61" t="s">
        <v>115</v>
      </c>
      <c r="AG1" s="61" t="s">
        <v>114</v>
      </c>
      <c r="AH1" s="61" t="s">
        <v>108</v>
      </c>
      <c r="AI1" s="61" t="s">
        <v>109</v>
      </c>
      <c r="AJ1" s="61" t="s">
        <v>115</v>
      </c>
      <c r="AK1" s="61" t="s">
        <v>114</v>
      </c>
      <c r="AL1" s="61" t="s">
        <v>108</v>
      </c>
      <c r="AM1" s="61" t="s">
        <v>109</v>
      </c>
      <c r="AN1" s="61" t="s">
        <v>115</v>
      </c>
      <c r="AO1" s="61" t="s">
        <v>114</v>
      </c>
      <c r="AP1" s="61" t="s">
        <v>108</v>
      </c>
      <c r="AQ1" s="61" t="s">
        <v>109</v>
      </c>
      <c r="AR1" s="61" t="s">
        <v>115</v>
      </c>
      <c r="AT1" s="61" t="s">
        <v>114</v>
      </c>
      <c r="AU1" s="61" t="s">
        <v>108</v>
      </c>
      <c r="AV1" s="61" t="s">
        <v>109</v>
      </c>
      <c r="AW1" s="61" t="s">
        <v>115</v>
      </c>
      <c r="AX1" s="118" t="s">
        <v>174</v>
      </c>
      <c r="AY1" s="118" t="s">
        <v>161</v>
      </c>
      <c r="AZ1" s="61" t="s">
        <v>114</v>
      </c>
      <c r="BA1" s="61" t="s">
        <v>108</v>
      </c>
      <c r="BB1" s="61" t="s">
        <v>109</v>
      </c>
      <c r="BC1" s="61" t="s">
        <v>115</v>
      </c>
      <c r="BD1" s="118" t="s">
        <v>175</v>
      </c>
      <c r="BE1" s="118" t="s">
        <v>161</v>
      </c>
      <c r="BF1" s="61" t="s">
        <v>114</v>
      </c>
      <c r="BG1" s="61" t="s">
        <v>108</v>
      </c>
      <c r="BH1" s="61" t="s">
        <v>109</v>
      </c>
      <c r="BI1" s="61" t="s">
        <v>115</v>
      </c>
      <c r="BJ1" s="61" t="s">
        <v>114</v>
      </c>
      <c r="BK1" s="61" t="s">
        <v>108</v>
      </c>
      <c r="BL1" s="61" t="s">
        <v>109</v>
      </c>
      <c r="BM1" s="61" t="s">
        <v>115</v>
      </c>
      <c r="BN1" s="61" t="s">
        <v>114</v>
      </c>
      <c r="BO1" s="61" t="s">
        <v>108</v>
      </c>
      <c r="BP1" s="61" t="s">
        <v>109</v>
      </c>
      <c r="BQ1" s="61" t="s">
        <v>115</v>
      </c>
      <c r="BR1" s="118" t="s">
        <v>150</v>
      </c>
      <c r="BT1" s="61"/>
      <c r="BU1" s="61"/>
      <c r="BV1" s="61"/>
      <c r="BW1" s="61"/>
      <c r="BX1" s="61"/>
      <c r="BZ1" s="61"/>
      <c r="CA1" s="61"/>
      <c r="CB1" s="61"/>
      <c r="CC1" s="61"/>
      <c r="CD1" s="61"/>
    </row>
    <row r="2" spans="2:82" s="26" customFormat="1" ht="31.5" x14ac:dyDescent="0.25">
      <c r="B2" s="72" t="s">
        <v>118</v>
      </c>
      <c r="D2" s="164" t="s">
        <v>84</v>
      </c>
      <c r="E2" s="164"/>
      <c r="F2" s="164"/>
      <c r="G2" s="164"/>
      <c r="H2" s="165" t="str">
        <f>D2</f>
        <v>2021/22</v>
      </c>
      <c r="I2" s="165"/>
      <c r="J2" s="165"/>
      <c r="K2" s="165"/>
      <c r="L2" s="164" t="str">
        <f>H2</f>
        <v>2021/22</v>
      </c>
      <c r="M2" s="164"/>
      <c r="N2" s="164"/>
      <c r="O2" s="164"/>
      <c r="P2" s="165" t="str">
        <f>L2</f>
        <v>2021/22</v>
      </c>
      <c r="Q2" s="165"/>
      <c r="R2" s="165"/>
      <c r="S2" s="165"/>
      <c r="T2" s="164" t="str">
        <f>P2</f>
        <v>2021/22</v>
      </c>
      <c r="U2" s="164"/>
      <c r="V2" s="164"/>
      <c r="W2" s="164"/>
      <c r="X2" s="64"/>
      <c r="Y2" s="164" t="s">
        <v>92</v>
      </c>
      <c r="Z2" s="164"/>
      <c r="AA2" s="164"/>
      <c r="AB2" s="164"/>
      <c r="AC2" s="165" t="str">
        <f>Y2</f>
        <v>2022/23</v>
      </c>
      <c r="AD2" s="165"/>
      <c r="AE2" s="165"/>
      <c r="AF2" s="165"/>
      <c r="AG2" s="164" t="str">
        <f>AC2</f>
        <v>2022/23</v>
      </c>
      <c r="AH2" s="164"/>
      <c r="AI2" s="164"/>
      <c r="AJ2" s="164"/>
      <c r="AK2" s="165" t="str">
        <f>AG2</f>
        <v>2022/23</v>
      </c>
      <c r="AL2" s="165"/>
      <c r="AM2" s="165"/>
      <c r="AN2" s="165"/>
      <c r="AO2" s="164" t="str">
        <f>AK2</f>
        <v>2022/23</v>
      </c>
      <c r="AP2" s="164"/>
      <c r="AQ2" s="164"/>
      <c r="AR2" s="164"/>
      <c r="AS2" s="63"/>
      <c r="AT2" s="164" t="s">
        <v>101</v>
      </c>
      <c r="AU2" s="164"/>
      <c r="AV2" s="164"/>
      <c r="AW2" s="164"/>
      <c r="AX2" s="168" t="s">
        <v>101</v>
      </c>
      <c r="AY2" s="168"/>
      <c r="AZ2" s="165" t="str">
        <f>AT2</f>
        <v>2023/24</v>
      </c>
      <c r="BA2" s="165"/>
      <c r="BB2" s="165"/>
      <c r="BC2" s="165"/>
      <c r="BD2" s="168" t="s">
        <v>101</v>
      </c>
      <c r="BE2" s="168"/>
      <c r="BF2" s="164" t="str">
        <f>AZ2</f>
        <v>2023/24</v>
      </c>
      <c r="BG2" s="164"/>
      <c r="BH2" s="164"/>
      <c r="BI2" s="164"/>
      <c r="BJ2" s="165" t="str">
        <f>BF2</f>
        <v>2023/24</v>
      </c>
      <c r="BK2" s="165"/>
      <c r="BL2" s="165"/>
      <c r="BM2" s="165"/>
      <c r="BN2" s="164" t="str">
        <f>BJ2</f>
        <v>2023/24</v>
      </c>
      <c r="BO2" s="164"/>
      <c r="BP2" s="164"/>
      <c r="BQ2" s="164"/>
      <c r="BR2" s="120" t="str">
        <f>BN2</f>
        <v>2023/24</v>
      </c>
      <c r="BS2" s="64"/>
      <c r="BT2" s="99" t="s">
        <v>155</v>
      </c>
      <c r="BU2" s="100" t="str">
        <f>BT2</f>
        <v>2024/25</v>
      </c>
      <c r="BV2" s="99" t="str">
        <f>BU2</f>
        <v>2024/25</v>
      </c>
      <c r="BW2" s="100" t="str">
        <f>BV2</f>
        <v>2024/25</v>
      </c>
      <c r="BX2" s="99" t="str">
        <f>BW2</f>
        <v>2024/25</v>
      </c>
      <c r="BY2" s="64"/>
      <c r="BZ2" s="99" t="s">
        <v>181</v>
      </c>
      <c r="CA2" s="100" t="str">
        <f>BZ2</f>
        <v>2025/26</v>
      </c>
      <c r="CB2" s="99" t="str">
        <f>CA2</f>
        <v>2025/26</v>
      </c>
      <c r="CC2" s="100" t="str">
        <f>CB2</f>
        <v>2025/26</v>
      </c>
      <c r="CD2" s="99" t="str">
        <f>CC2</f>
        <v>2025/26</v>
      </c>
    </row>
    <row r="3" spans="2:82" s="26" customFormat="1" ht="15.75" x14ac:dyDescent="0.25">
      <c r="B3" s="26" t="s">
        <v>7</v>
      </c>
      <c r="D3" s="164" t="s">
        <v>1</v>
      </c>
      <c r="E3" s="164"/>
      <c r="F3" s="164"/>
      <c r="G3" s="164"/>
      <c r="H3" s="165" t="s">
        <v>2</v>
      </c>
      <c r="I3" s="165"/>
      <c r="J3" s="165"/>
      <c r="K3" s="165"/>
      <c r="L3" s="164" t="s">
        <v>154</v>
      </c>
      <c r="M3" s="164"/>
      <c r="N3" s="164"/>
      <c r="O3" s="164"/>
      <c r="P3" s="165" t="s">
        <v>4</v>
      </c>
      <c r="Q3" s="165"/>
      <c r="R3" s="165"/>
      <c r="S3" s="165"/>
      <c r="T3" s="164" t="s">
        <v>152</v>
      </c>
      <c r="U3" s="164"/>
      <c r="V3" s="164"/>
      <c r="W3" s="164"/>
      <c r="X3" s="64"/>
      <c r="Y3" s="164" t="s">
        <v>1</v>
      </c>
      <c r="Z3" s="164"/>
      <c r="AA3" s="164"/>
      <c r="AB3" s="164"/>
      <c r="AC3" s="165" t="s">
        <v>2</v>
      </c>
      <c r="AD3" s="165"/>
      <c r="AE3" s="165"/>
      <c r="AF3" s="165"/>
      <c r="AG3" s="164" t="s">
        <v>3</v>
      </c>
      <c r="AH3" s="164"/>
      <c r="AI3" s="164"/>
      <c r="AJ3" s="164"/>
      <c r="AK3" s="165" t="s">
        <v>4</v>
      </c>
      <c r="AL3" s="165"/>
      <c r="AM3" s="165"/>
      <c r="AN3" s="165"/>
      <c r="AO3" s="164" t="s">
        <v>0</v>
      </c>
      <c r="AP3" s="164"/>
      <c r="AQ3" s="164"/>
      <c r="AR3" s="164"/>
      <c r="AS3" s="64"/>
      <c r="AT3" s="164" t="s">
        <v>1</v>
      </c>
      <c r="AU3" s="164"/>
      <c r="AV3" s="164"/>
      <c r="AW3" s="164"/>
      <c r="AX3" s="168" t="s">
        <v>1</v>
      </c>
      <c r="AY3" s="168"/>
      <c r="AZ3" s="165" t="s">
        <v>2</v>
      </c>
      <c r="BA3" s="165"/>
      <c r="BB3" s="165"/>
      <c r="BC3" s="165"/>
      <c r="BD3" s="168" t="s">
        <v>2</v>
      </c>
      <c r="BE3" s="168"/>
      <c r="BF3" s="164" t="s">
        <v>3</v>
      </c>
      <c r="BG3" s="164"/>
      <c r="BH3" s="164"/>
      <c r="BI3" s="164"/>
      <c r="BJ3" s="165" t="s">
        <v>113</v>
      </c>
      <c r="BK3" s="165"/>
      <c r="BL3" s="165"/>
      <c r="BM3" s="165"/>
      <c r="BN3" s="164" t="s">
        <v>0</v>
      </c>
      <c r="BO3" s="164"/>
      <c r="BP3" s="164"/>
      <c r="BQ3" s="164"/>
      <c r="BR3" s="120" t="str">
        <f>BN3</f>
        <v>FY</v>
      </c>
      <c r="BS3" s="64"/>
      <c r="BT3" s="99" t="s">
        <v>1</v>
      </c>
      <c r="BU3" s="100" t="s">
        <v>2</v>
      </c>
      <c r="BV3" s="99" t="s">
        <v>3</v>
      </c>
      <c r="BW3" s="100" t="s">
        <v>4</v>
      </c>
      <c r="BX3" s="99" t="s">
        <v>0</v>
      </c>
      <c r="BY3" s="64"/>
      <c r="BZ3" s="99" t="s">
        <v>1</v>
      </c>
      <c r="CA3" s="100" t="s">
        <v>2</v>
      </c>
      <c r="CB3" s="99" t="s">
        <v>3</v>
      </c>
      <c r="CC3" s="100" t="s">
        <v>4</v>
      </c>
      <c r="CD3" s="99" t="s">
        <v>0</v>
      </c>
    </row>
    <row r="4" spans="2:82" x14ac:dyDescent="0.25">
      <c r="D4" s="3"/>
      <c r="E4" s="3"/>
      <c r="F4" s="3"/>
      <c r="G4" s="3"/>
    </row>
    <row r="5" spans="2:82" x14ac:dyDescent="0.25">
      <c r="B5" s="1" t="s">
        <v>8</v>
      </c>
      <c r="D5" s="4">
        <v>1021.3</v>
      </c>
      <c r="E5" s="4"/>
      <c r="F5" s="4"/>
      <c r="G5" s="4">
        <f>SUM(D5:F5)</f>
        <v>1021.3</v>
      </c>
      <c r="H5" s="4">
        <v>973.9</v>
      </c>
      <c r="I5" s="4"/>
      <c r="J5" s="4"/>
      <c r="K5" s="4">
        <f>SUM(H5:J5)</f>
        <v>973.9</v>
      </c>
      <c r="L5" s="4">
        <v>1378.4</v>
      </c>
      <c r="M5" s="4"/>
      <c r="N5" s="4"/>
      <c r="O5" s="4">
        <f>SUM(L5:N5)</f>
        <v>1378.4</v>
      </c>
      <c r="P5" s="4">
        <v>970.59999999999968</v>
      </c>
      <c r="Q5" s="4"/>
      <c r="R5" s="4"/>
      <c r="S5" s="4">
        <f>SUM(P5:R5)</f>
        <v>970.59999999999968</v>
      </c>
      <c r="T5" s="4">
        <v>4344.2</v>
      </c>
      <c r="U5" s="4"/>
      <c r="V5" s="4"/>
      <c r="W5" s="4">
        <f>SUM(T5:V5)</f>
        <v>4344.2</v>
      </c>
      <c r="X5" s="33"/>
      <c r="Y5" s="4">
        <v>1053.5</v>
      </c>
      <c r="Z5" s="4"/>
      <c r="AA5" s="4"/>
      <c r="AB5" s="4">
        <f>SUM(Y5:AA5)</f>
        <v>1053.5</v>
      </c>
      <c r="AC5" s="4">
        <v>989.2</v>
      </c>
      <c r="AD5" s="4"/>
      <c r="AE5" s="4"/>
      <c r="AF5" s="4">
        <f>SUM(AC5:AE5)</f>
        <v>989.2</v>
      </c>
      <c r="AG5" s="4">
        <v>1396.2</v>
      </c>
      <c r="AH5" s="4"/>
      <c r="AI5" s="4"/>
      <c r="AJ5" s="4">
        <f>SUM(AG5:AI5)</f>
        <v>1396.2</v>
      </c>
      <c r="AK5" s="4">
        <v>1050.7</v>
      </c>
      <c r="AL5" s="4"/>
      <c r="AM5" s="4"/>
      <c r="AN5" s="4">
        <f>SUM(AK5:AM5)</f>
        <v>1050.7</v>
      </c>
      <c r="AO5" s="4">
        <v>4489.6000000000004</v>
      </c>
      <c r="AP5" s="4"/>
      <c r="AQ5" s="4"/>
      <c r="AR5" s="4">
        <f>SUM(AO5:AQ5)</f>
        <v>4489.6000000000004</v>
      </c>
      <c r="AS5" s="34"/>
      <c r="AT5" s="4">
        <v>1150</v>
      </c>
      <c r="AU5" s="4"/>
      <c r="AV5" s="4"/>
      <c r="AW5" s="4">
        <v>1150</v>
      </c>
      <c r="AX5" s="4">
        <v>691.28017326460997</v>
      </c>
      <c r="AY5" s="4">
        <v>1841.2801732646099</v>
      </c>
      <c r="AZ5" s="4">
        <v>1285.4000000000001</v>
      </c>
      <c r="BA5" s="4"/>
      <c r="BB5" s="4"/>
      <c r="BC5" s="4">
        <v>1285.4000000000001</v>
      </c>
      <c r="BD5" s="4">
        <v>441.61680000000001</v>
      </c>
      <c r="BE5" s="4">
        <v>1727.0168000000001</v>
      </c>
      <c r="BF5" s="4">
        <v>2508</v>
      </c>
      <c r="BG5" s="4"/>
      <c r="BH5" s="4"/>
      <c r="BI5" s="4">
        <v>2508</v>
      </c>
      <c r="BJ5" s="4">
        <f>BN5-AT5-AZ5-BF5</f>
        <v>1757.6000000000004</v>
      </c>
      <c r="BK5" s="4"/>
      <c r="BL5" s="4"/>
      <c r="BM5" s="4">
        <f>SUM(BJ5:BL5)</f>
        <v>1757.6000000000004</v>
      </c>
      <c r="BN5" s="4">
        <v>6701</v>
      </c>
      <c r="BO5" s="4"/>
      <c r="BP5" s="4"/>
      <c r="BQ5" s="4">
        <f>SUM(BN5:BP5)</f>
        <v>6701</v>
      </c>
      <c r="BR5" s="4">
        <f>AY5+BE5+BI5+BM5</f>
        <v>7833.8969732646101</v>
      </c>
      <c r="BT5" s="45">
        <f>'Matas Group P&amp;L and KPIs'!BP5</f>
        <v>1956</v>
      </c>
      <c r="BU5" s="45">
        <f>'Matas Group P&amp;L and KPIs'!BQ5</f>
        <v>1851</v>
      </c>
      <c r="BV5" s="45">
        <f>'Matas Group P&amp;L and KPIs'!BR5</f>
        <v>2694</v>
      </c>
      <c r="BW5" s="45">
        <f>'Matas Group P&amp;L and KPIs'!BS5</f>
        <v>1878</v>
      </c>
      <c r="BX5" s="45">
        <f>SUM(BT5:BW5)</f>
        <v>8379</v>
      </c>
      <c r="BZ5" s="45">
        <f>'Matas Group P&amp;L and KPIs'!BV5</f>
        <v>2074</v>
      </c>
      <c r="CA5" s="45">
        <f>'Matas Group P&amp;L and KPIs'!BW5</f>
        <v>1945</v>
      </c>
      <c r="CB5" s="45">
        <f>'Matas Group P&amp;L and KPIs'!BX5</f>
        <v>2776</v>
      </c>
      <c r="CC5" s="45">
        <f>'Matas Group P&amp;L and KPIs'!BY5</f>
        <v>1981</v>
      </c>
      <c r="CD5" s="45">
        <f>SUM(BZ5:CC5)</f>
        <v>8776</v>
      </c>
    </row>
    <row r="6" spans="2:82" x14ac:dyDescent="0.25">
      <c r="B6" s="6" t="s">
        <v>9</v>
      </c>
      <c r="D6" s="7">
        <v>-568.20000000000005</v>
      </c>
      <c r="E6" s="7">
        <v>14.703052</v>
      </c>
      <c r="F6" s="7"/>
      <c r="G6" s="7">
        <f>SUM(D6:F6)</f>
        <v>-553.49694800000009</v>
      </c>
      <c r="H6" s="7">
        <v>-543</v>
      </c>
      <c r="I6" s="7">
        <v>13.484774</v>
      </c>
      <c r="J6" s="7"/>
      <c r="K6" s="7">
        <f>SUM(H6:J6)</f>
        <v>-529.51522599999998</v>
      </c>
      <c r="L6" s="7">
        <v>-764.7</v>
      </c>
      <c r="M6" s="7">
        <v>14.850638999999999</v>
      </c>
      <c r="N6" s="7">
        <v>-20.333417009999998</v>
      </c>
      <c r="O6" s="7">
        <f>SUM(L6:N6)</f>
        <v>-770.18277800999999</v>
      </c>
      <c r="P6" s="7">
        <v>-502.29999999999973</v>
      </c>
      <c r="Q6" s="7">
        <v>11.458254999999999</v>
      </c>
      <c r="R6" s="7"/>
      <c r="S6" s="7">
        <f>SUM(P6:R6)</f>
        <v>-490.84174499999972</v>
      </c>
      <c r="T6" s="7">
        <v>-2378.1999999999998</v>
      </c>
      <c r="U6" s="7">
        <v>54.496720000000003</v>
      </c>
      <c r="V6" s="7">
        <v>-20.333417009999998</v>
      </c>
      <c r="W6" s="7">
        <f>SUM(T6:V6)</f>
        <v>-2344.0366970099999</v>
      </c>
      <c r="X6" s="33"/>
      <c r="Y6" s="7">
        <v>-587.4</v>
      </c>
      <c r="Z6" s="7">
        <v>14.6</v>
      </c>
      <c r="AA6" s="7"/>
      <c r="AB6" s="7">
        <f>SUM(Y6:AA6)</f>
        <v>-572.79999999999995</v>
      </c>
      <c r="AC6" s="7">
        <v>-546.29999999999995</v>
      </c>
      <c r="AD6" s="7">
        <v>12.2</v>
      </c>
      <c r="AE6" s="7"/>
      <c r="AF6" s="7">
        <f>SUM(AC6:AE6)</f>
        <v>-534.09999999999991</v>
      </c>
      <c r="AG6" s="7">
        <v>-775.3</v>
      </c>
      <c r="AH6" s="7">
        <v>20.8</v>
      </c>
      <c r="AI6" s="7"/>
      <c r="AJ6" s="7">
        <f>SUM(AG6:AI6)</f>
        <v>-754.5</v>
      </c>
      <c r="AK6" s="7">
        <v>-566.20000000000005</v>
      </c>
      <c r="AL6" s="7">
        <v>14.3</v>
      </c>
      <c r="AM6" s="7"/>
      <c r="AN6" s="7">
        <f>SUM(AK6:AM6)</f>
        <v>-551.90000000000009</v>
      </c>
      <c r="AO6" s="7">
        <v>-2475.1999999999998</v>
      </c>
      <c r="AP6" s="7">
        <v>61.96828</v>
      </c>
      <c r="AQ6" s="7"/>
      <c r="AR6" s="7">
        <f>SUM(AO6:AQ6)</f>
        <v>-2413.2317199999998</v>
      </c>
      <c r="AT6" s="7">
        <v>-643.9</v>
      </c>
      <c r="AU6" s="7">
        <v>16.100000000000001</v>
      </c>
      <c r="AV6" s="7"/>
      <c r="AW6" s="7">
        <v>-627.79999999999995</v>
      </c>
      <c r="AX6" s="7">
        <v>-374.157647572418</v>
      </c>
      <c r="AY6" s="7">
        <v>-1001.957647572418</v>
      </c>
      <c r="AZ6" s="7">
        <v>-712.8</v>
      </c>
      <c r="BA6" s="7">
        <v>23.7</v>
      </c>
      <c r="BB6" s="7"/>
      <c r="BC6" s="7">
        <v>-689.09999999999991</v>
      </c>
      <c r="BD6" s="7">
        <v>-246.89099999999999</v>
      </c>
      <c r="BE6" s="7">
        <v>-935.99099999999987</v>
      </c>
      <c r="BF6" s="7">
        <v>-1412.5</v>
      </c>
      <c r="BG6" s="7">
        <v>19.7</v>
      </c>
      <c r="BH6" s="7"/>
      <c r="BI6" s="7">
        <v>-1392.8</v>
      </c>
      <c r="BJ6" s="7">
        <f>BN6-AT6-AZ6-BF6</f>
        <v>-934.80000000000018</v>
      </c>
      <c r="BK6" s="7">
        <f>BO6-AU6-BA6-BG6</f>
        <v>21.500000000000004</v>
      </c>
      <c r="BL6" s="7"/>
      <c r="BM6" s="7">
        <f>SUM(BJ6:BL6)</f>
        <v>-913.30000000000018</v>
      </c>
      <c r="BN6" s="7">
        <v>-3704</v>
      </c>
      <c r="BO6" s="7">
        <v>81</v>
      </c>
      <c r="BP6" s="7"/>
      <c r="BQ6" s="7">
        <f>SUM(BN6:BP6)</f>
        <v>-3623</v>
      </c>
      <c r="BR6" s="7">
        <f>AY6+BE6+BI6+BM6</f>
        <v>-4244.0486475724183</v>
      </c>
      <c r="BT6" s="103">
        <f>'Matas Group P&amp;L and KPIs'!BP6</f>
        <v>-1053</v>
      </c>
      <c r="BU6" s="103">
        <f>'Matas Group P&amp;L and KPIs'!BQ6</f>
        <v>-999</v>
      </c>
      <c r="BV6" s="103">
        <f>'Matas Group P&amp;L and KPIs'!BR6</f>
        <v>-1449</v>
      </c>
      <c r="BW6" s="103">
        <f>'Matas Group P&amp;L and KPIs'!BS6</f>
        <v>-1008</v>
      </c>
      <c r="BX6" s="103">
        <f>SUM(BT6:BW6)</f>
        <v>-4509</v>
      </c>
      <c r="BZ6" s="103">
        <f>'Matas Group P&amp;L and KPIs'!BV6</f>
        <v>-1119</v>
      </c>
      <c r="CA6" s="103">
        <f>'Matas Group P&amp;L and KPIs'!BW6</f>
        <v>-1056</v>
      </c>
      <c r="CB6" s="103">
        <f>'Matas Group P&amp;L and KPIs'!BX6</f>
        <v>-1533</v>
      </c>
      <c r="CC6" s="103">
        <f>'Matas Group P&amp;L and KPIs'!BY6</f>
        <v>-1131</v>
      </c>
      <c r="CD6" s="103">
        <f>SUM(BZ6:CC6)</f>
        <v>-4839</v>
      </c>
    </row>
    <row r="7" spans="2:82" x14ac:dyDescent="0.25">
      <c r="B7" s="8" t="s">
        <v>10</v>
      </c>
      <c r="D7" s="4">
        <f t="shared" ref="D7:F7" si="0">SUM(D5:D6)</f>
        <v>453.09999999999991</v>
      </c>
      <c r="E7" s="4">
        <f t="shared" si="0"/>
        <v>14.703052</v>
      </c>
      <c r="F7" s="4">
        <f t="shared" si="0"/>
        <v>0</v>
      </c>
      <c r="G7" s="4">
        <f>SUM(G5:G6)</f>
        <v>467.80305199999987</v>
      </c>
      <c r="H7" s="4">
        <f t="shared" ref="H7:J7" si="1">SUM(H5:H6)</f>
        <v>430.9</v>
      </c>
      <c r="I7" s="4">
        <f t="shared" si="1"/>
        <v>13.484774</v>
      </c>
      <c r="J7" s="4">
        <f t="shared" si="1"/>
        <v>0</v>
      </c>
      <c r="K7" s="4">
        <f>SUM(K5:K6)</f>
        <v>444.38477399999999</v>
      </c>
      <c r="L7" s="4">
        <f t="shared" ref="L7:N7" si="2">SUM(L5:L6)</f>
        <v>613.70000000000005</v>
      </c>
      <c r="M7" s="4">
        <f t="shared" si="2"/>
        <v>14.850638999999999</v>
      </c>
      <c r="N7" s="4">
        <f t="shared" si="2"/>
        <v>-20.333417009999998</v>
      </c>
      <c r="O7" s="4">
        <f>SUM(O5:O6)</f>
        <v>608.2172219900001</v>
      </c>
      <c r="P7" s="4">
        <f t="shared" ref="P7:R7" si="3">SUM(P5:P6)</f>
        <v>468.29999999999995</v>
      </c>
      <c r="Q7" s="4">
        <f t="shared" si="3"/>
        <v>11.458254999999999</v>
      </c>
      <c r="R7" s="4">
        <f t="shared" si="3"/>
        <v>0</v>
      </c>
      <c r="S7" s="4">
        <f>SUM(S5:S6)</f>
        <v>479.75825499999996</v>
      </c>
      <c r="T7" s="4">
        <f t="shared" ref="T7:V7" si="4">SUM(T5:T6)</f>
        <v>1966</v>
      </c>
      <c r="U7" s="4">
        <f t="shared" si="4"/>
        <v>54.496720000000003</v>
      </c>
      <c r="V7" s="4">
        <f t="shared" si="4"/>
        <v>-20.333417009999998</v>
      </c>
      <c r="W7" s="4">
        <f>SUM(W5:W6)</f>
        <v>2000.1633029899999</v>
      </c>
      <c r="X7" s="33"/>
      <c r="Y7" s="4">
        <v>466.1</v>
      </c>
      <c r="Z7" s="4">
        <v>14.6</v>
      </c>
      <c r="AA7" s="4">
        <v>0</v>
      </c>
      <c r="AB7" s="4">
        <f>SUM(AB5:AB6)</f>
        <v>480.70000000000005</v>
      </c>
      <c r="AC7" s="4">
        <v>442.9</v>
      </c>
      <c r="AD7" s="4">
        <v>12.2</v>
      </c>
      <c r="AE7" s="4">
        <v>0</v>
      </c>
      <c r="AF7" s="4">
        <f>SUM(AF5:AF6)</f>
        <v>455.10000000000014</v>
      </c>
      <c r="AG7" s="4">
        <v>620.9</v>
      </c>
      <c r="AH7" s="4">
        <v>20.8</v>
      </c>
      <c r="AI7" s="4">
        <v>0</v>
      </c>
      <c r="AJ7" s="4">
        <f>SUM(AJ5:AJ6)</f>
        <v>641.70000000000005</v>
      </c>
      <c r="AK7" s="4">
        <v>484.5</v>
      </c>
      <c r="AL7" s="4">
        <v>14.3</v>
      </c>
      <c r="AM7" s="4">
        <v>0</v>
      </c>
      <c r="AN7" s="4">
        <f>SUM(AN5:AN6)</f>
        <v>498.79999999999995</v>
      </c>
      <c r="AO7" s="4">
        <f t="shared" ref="AO7:AQ7" si="5">SUM(AO5:AO6)</f>
        <v>2014.4000000000005</v>
      </c>
      <c r="AP7" s="4">
        <f t="shared" si="5"/>
        <v>61.96828</v>
      </c>
      <c r="AQ7" s="4">
        <f t="shared" si="5"/>
        <v>0</v>
      </c>
      <c r="AR7" s="4">
        <f>SUM(AR5:AR6)</f>
        <v>2076.3682800000006</v>
      </c>
      <c r="AT7" s="4">
        <v>506.1</v>
      </c>
      <c r="AU7" s="4">
        <v>16.100000000000001</v>
      </c>
      <c r="AV7" s="4">
        <v>0</v>
      </c>
      <c r="AW7" s="4">
        <v>522.20000000000005</v>
      </c>
      <c r="AX7" s="4">
        <v>317.12252569219197</v>
      </c>
      <c r="AY7" s="4">
        <v>839.3225256921919</v>
      </c>
      <c r="AZ7" s="4">
        <v>572.60000000000014</v>
      </c>
      <c r="BA7" s="4">
        <v>23.7</v>
      </c>
      <c r="BB7" s="4">
        <v>0</v>
      </c>
      <c r="BC7" s="4">
        <v>596.30000000000018</v>
      </c>
      <c r="BD7" s="4">
        <v>194.72580000000002</v>
      </c>
      <c r="BE7" s="4">
        <v>791.02580000000023</v>
      </c>
      <c r="BF7" s="4">
        <v>1095.5</v>
      </c>
      <c r="BG7" s="4">
        <v>19.7</v>
      </c>
      <c r="BH7" s="4">
        <v>0</v>
      </c>
      <c r="BI7" s="4">
        <v>1115.2</v>
      </c>
      <c r="BJ7" s="4">
        <f t="shared" ref="BJ7:BM7" si="6">BJ5+BJ6</f>
        <v>822.80000000000018</v>
      </c>
      <c r="BK7" s="4">
        <f t="shared" si="6"/>
        <v>21.500000000000004</v>
      </c>
      <c r="BL7" s="4">
        <f t="shared" si="6"/>
        <v>0</v>
      </c>
      <c r="BM7" s="4">
        <f t="shared" si="6"/>
        <v>844.30000000000018</v>
      </c>
      <c r="BN7" s="4">
        <f t="shared" ref="BN7:BP7" si="7">SUM(BN5:BN6)</f>
        <v>2997</v>
      </c>
      <c r="BO7" s="4">
        <f t="shared" si="7"/>
        <v>81</v>
      </c>
      <c r="BP7" s="4">
        <f t="shared" si="7"/>
        <v>0</v>
      </c>
      <c r="BQ7" s="4">
        <f>SUM(BQ5:BQ6)</f>
        <v>3078</v>
      </c>
      <c r="BR7" s="4">
        <f>SUM(BR5:BR6)</f>
        <v>3589.8483256921918</v>
      </c>
      <c r="BT7" s="45">
        <f t="shared" ref="BT7:BX7" si="8">SUM(BT5:BT6)</f>
        <v>903</v>
      </c>
      <c r="BU7" s="45">
        <f t="shared" si="8"/>
        <v>852</v>
      </c>
      <c r="BV7" s="45">
        <f t="shared" si="8"/>
        <v>1245</v>
      </c>
      <c r="BW7" s="45">
        <f t="shared" si="8"/>
        <v>870</v>
      </c>
      <c r="BX7" s="45">
        <f t="shared" si="8"/>
        <v>3870</v>
      </c>
      <c r="BZ7" s="45">
        <f t="shared" ref="BZ7:CD7" si="9">SUM(BZ5:BZ6)</f>
        <v>955</v>
      </c>
      <c r="CA7" s="45">
        <f t="shared" ref="CA7:CB7" si="10">SUM(CA5:CA6)</f>
        <v>889</v>
      </c>
      <c r="CB7" s="45">
        <f t="shared" si="10"/>
        <v>1243</v>
      </c>
      <c r="CC7" s="45">
        <f t="shared" ref="CC7" si="11">SUM(CC5:CC6)</f>
        <v>850</v>
      </c>
      <c r="CD7" s="45">
        <f t="shared" si="9"/>
        <v>3937</v>
      </c>
    </row>
    <row r="8" spans="2:82" x14ac:dyDescent="0.25">
      <c r="D8" s="1"/>
      <c r="E8" s="1"/>
      <c r="F8" s="1"/>
      <c r="G8" s="1"/>
      <c r="H8" s="1"/>
      <c r="I8" s="1"/>
      <c r="J8" s="1"/>
      <c r="K8" s="1"/>
      <c r="L8" s="1"/>
      <c r="M8" s="1"/>
      <c r="N8" s="1"/>
      <c r="O8" s="1"/>
      <c r="P8" s="4"/>
      <c r="Q8" s="1"/>
      <c r="R8" s="1"/>
      <c r="S8" s="1"/>
      <c r="T8" s="4"/>
      <c r="U8" s="1"/>
      <c r="V8" s="1"/>
      <c r="W8" s="1"/>
      <c r="X8" s="33"/>
      <c r="Y8" s="4"/>
      <c r="Z8" s="1"/>
      <c r="AA8" s="1"/>
      <c r="AB8" s="1"/>
      <c r="AC8" s="4"/>
      <c r="AD8" s="1"/>
      <c r="AE8" s="1"/>
      <c r="AF8" s="1"/>
      <c r="AG8" s="4"/>
      <c r="AH8" s="1"/>
      <c r="AI8" s="1"/>
      <c r="AJ8" s="1"/>
      <c r="AK8" s="4"/>
      <c r="AL8" s="1"/>
      <c r="AM8" s="1"/>
      <c r="AN8" s="1"/>
      <c r="AO8" s="4"/>
      <c r="AP8" s="1"/>
      <c r="AQ8" s="1"/>
      <c r="AR8" s="1"/>
      <c r="AT8" s="98"/>
      <c r="AU8" s="1"/>
      <c r="AV8" s="1"/>
      <c r="AW8" s="98"/>
      <c r="AX8" s="98"/>
      <c r="AY8" s="98"/>
      <c r="AZ8" s="30"/>
      <c r="BA8" s="1"/>
      <c r="BB8" s="1"/>
      <c r="BC8" s="1"/>
      <c r="BD8" s="1"/>
      <c r="BE8" s="1"/>
      <c r="BF8" s="30"/>
      <c r="BG8" s="1"/>
      <c r="BH8" s="1"/>
      <c r="BI8" s="1"/>
      <c r="BJ8" s="30"/>
      <c r="BK8" s="1"/>
      <c r="BL8" s="1"/>
      <c r="BM8" s="1"/>
      <c r="BN8" s="30"/>
      <c r="BO8" s="1"/>
      <c r="BP8" s="1"/>
      <c r="BQ8" s="1"/>
      <c r="BR8" s="4"/>
      <c r="BT8" s="102"/>
      <c r="BU8" s="102"/>
      <c r="BV8" s="102"/>
      <c r="BW8" s="102"/>
      <c r="BX8" s="102"/>
      <c r="BZ8" s="102"/>
      <c r="CA8" s="102"/>
      <c r="CB8" s="102"/>
      <c r="CC8" s="102"/>
      <c r="CD8" s="102"/>
    </row>
    <row r="9" spans="2:82" x14ac:dyDescent="0.25">
      <c r="B9" s="1" t="s">
        <v>11</v>
      </c>
      <c r="D9" s="4">
        <v>-68.5</v>
      </c>
      <c r="E9" s="4">
        <f>-E6</f>
        <v>-14.703052</v>
      </c>
      <c r="F9" s="4"/>
      <c r="G9" s="4">
        <f>SUM(D9:F9)</f>
        <v>-83.203052</v>
      </c>
      <c r="H9" s="4">
        <v>-69.2</v>
      </c>
      <c r="I9" s="4">
        <f>-I6</f>
        <v>-13.484774</v>
      </c>
      <c r="J9" s="4"/>
      <c r="K9" s="4">
        <f>SUM(H9:J9)</f>
        <v>-82.684774000000004</v>
      </c>
      <c r="L9" s="4">
        <v>-98.3</v>
      </c>
      <c r="M9" s="4">
        <f>-M6</f>
        <v>-14.850638999999999</v>
      </c>
      <c r="N9" s="4">
        <v>2.9</v>
      </c>
      <c r="O9" s="4">
        <f>SUM(L9:N9)</f>
        <v>-110.25063899999999</v>
      </c>
      <c r="P9" s="4">
        <v>-96.300000000000011</v>
      </c>
      <c r="Q9" s="4">
        <f>-Q6</f>
        <v>-11.458254999999999</v>
      </c>
      <c r="R9" s="4">
        <v>0.4</v>
      </c>
      <c r="S9" s="4">
        <f>SUM(P9:R9)</f>
        <v>-107.358255</v>
      </c>
      <c r="T9" s="4">
        <v>-332.3</v>
      </c>
      <c r="U9" s="4">
        <f>-U6</f>
        <v>-54.496720000000003</v>
      </c>
      <c r="V9" s="4">
        <v>3.3</v>
      </c>
      <c r="W9" s="4">
        <f>SUM(T9:V9)</f>
        <v>-383.49671999999998</v>
      </c>
      <c r="X9" s="33"/>
      <c r="Y9" s="4">
        <v>-77.5</v>
      </c>
      <c r="Z9" s="4">
        <v>-16.8</v>
      </c>
      <c r="AA9" s="4">
        <v>4.8</v>
      </c>
      <c r="AB9" s="4">
        <f>SUM(Y9:AA9)</f>
        <v>-89.5</v>
      </c>
      <c r="AC9" s="4">
        <v>-86.4</v>
      </c>
      <c r="AD9" s="4">
        <v>-13.399999999999999</v>
      </c>
      <c r="AE9" s="4"/>
      <c r="AF9" s="4">
        <f>SUM(AC9:AE9)</f>
        <v>-99.800000000000011</v>
      </c>
      <c r="AG9" s="4">
        <v>-105.3</v>
      </c>
      <c r="AH9" s="4">
        <v>-19.2</v>
      </c>
      <c r="AI9" s="4"/>
      <c r="AJ9" s="4">
        <f>SUM(AG9:AI9)</f>
        <v>-124.5</v>
      </c>
      <c r="AK9" s="4">
        <v>-115.7</v>
      </c>
      <c r="AL9" s="4">
        <v>-15.4</v>
      </c>
      <c r="AM9" s="4"/>
      <c r="AN9" s="4">
        <f>SUM(AK9:AM9)</f>
        <v>-131.1</v>
      </c>
      <c r="AO9" s="4">
        <v>-384.9</v>
      </c>
      <c r="AP9" s="4">
        <f>-AP6-AP11</f>
        <v>-64.853858000000002</v>
      </c>
      <c r="AQ9" s="4">
        <v>4.8</v>
      </c>
      <c r="AR9" s="4">
        <f>SUM(AO9:AQ9)</f>
        <v>-444.95385799999997</v>
      </c>
      <c r="AT9" s="4">
        <v>-111.4</v>
      </c>
      <c r="AU9" s="4">
        <v>-17.100000000000001</v>
      </c>
      <c r="AV9" s="4">
        <v>21.149533000000002</v>
      </c>
      <c r="AW9" s="4">
        <v>-107.35046699999999</v>
      </c>
      <c r="AX9" s="4">
        <v>-94.702914058227705</v>
      </c>
      <c r="AY9" s="4">
        <v>-202.0533810582277</v>
      </c>
      <c r="AZ9" s="4">
        <v>-152.19999999999999</v>
      </c>
      <c r="BA9" s="4">
        <v>-25</v>
      </c>
      <c r="BB9" s="4">
        <v>27.1</v>
      </c>
      <c r="BC9" s="4">
        <v>-150.1</v>
      </c>
      <c r="BD9" s="4">
        <v>-65.259200000000007</v>
      </c>
      <c r="BE9" s="4">
        <v>-215.35919999999999</v>
      </c>
      <c r="BF9" s="4">
        <v>-274.39999999999998</v>
      </c>
      <c r="BG9" s="4">
        <v>-22.099999999999998</v>
      </c>
      <c r="BH9" s="4">
        <v>17</v>
      </c>
      <c r="BI9" s="4">
        <v>-279.5</v>
      </c>
      <c r="BJ9" s="4">
        <f>BN9-AT9-AZ9-BF9</f>
        <v>-248.00000000000011</v>
      </c>
      <c r="BK9" s="4">
        <f>BO9-AU9-BA9-BG9</f>
        <v>-20.800000000000008</v>
      </c>
      <c r="BL9" s="4">
        <f>BP9-AV9-BB9-BH9</f>
        <v>13.750466999999993</v>
      </c>
      <c r="BM9" s="4">
        <f t="shared" ref="BM9:BM11" si="12">SUM(BJ9:BL9)</f>
        <v>-255.04953300000014</v>
      </c>
      <c r="BN9" s="4">
        <v>-786</v>
      </c>
      <c r="BO9" s="4">
        <v>-85</v>
      </c>
      <c r="BP9" s="4">
        <v>79</v>
      </c>
      <c r="BQ9" s="4">
        <f>SUM(BN9:BP9)</f>
        <v>-792</v>
      </c>
      <c r="BR9" s="4">
        <f t="shared" ref="BR9:BR11" si="13">AY9+BE9+BI9+BM9</f>
        <v>-951.96211405822783</v>
      </c>
      <c r="BT9" s="45">
        <f>'Matas Group P&amp;L and KPIs'!BP9</f>
        <v>-216</v>
      </c>
      <c r="BU9" s="45">
        <f>'Matas Group P&amp;L and KPIs'!BQ9</f>
        <v>-235</v>
      </c>
      <c r="BV9" s="45">
        <f>'Matas Group P&amp;L and KPIs'!BR9</f>
        <v>-325</v>
      </c>
      <c r="BW9" s="45">
        <f>'Matas Group P&amp;L and KPIs'!BS9</f>
        <v>-245</v>
      </c>
      <c r="BX9" s="45">
        <f>SUM(BT9:BW9)</f>
        <v>-1021</v>
      </c>
      <c r="BZ9" s="45">
        <f>'Matas Group P&amp;L and KPIs'!BV9</f>
        <v>-237</v>
      </c>
      <c r="CA9" s="45">
        <f>'Matas Group P&amp;L and KPIs'!BW9</f>
        <v>-249</v>
      </c>
      <c r="CB9" s="45">
        <f>'Matas Group P&amp;L and KPIs'!BX9</f>
        <v>-347</v>
      </c>
      <c r="CC9" s="45">
        <f>'Matas Group P&amp;L and KPIs'!BY9</f>
        <v>-248</v>
      </c>
      <c r="CD9" s="45">
        <f>SUM(BZ9:CC9)</f>
        <v>-1081</v>
      </c>
    </row>
    <row r="10" spans="2:82" x14ac:dyDescent="0.25">
      <c r="B10" s="1" t="s">
        <v>12</v>
      </c>
      <c r="D10" s="4">
        <v>-198.9</v>
      </c>
      <c r="E10" s="4"/>
      <c r="F10" s="4"/>
      <c r="G10" s="4">
        <f>SUM(D10:F10)</f>
        <v>-198.9</v>
      </c>
      <c r="H10" s="4">
        <v>-198.7</v>
      </c>
      <c r="I10" s="4"/>
      <c r="J10" s="4">
        <v>2.6167820000000002</v>
      </c>
      <c r="K10" s="4">
        <f>SUM(H10:J10)</f>
        <v>-196.08321799999999</v>
      </c>
      <c r="L10" s="4">
        <v>-214.5</v>
      </c>
      <c r="M10" s="4"/>
      <c r="N10" s="4"/>
      <c r="O10" s="4">
        <f>SUM(L10:N10)</f>
        <v>-214.5</v>
      </c>
      <c r="P10" s="4">
        <v>-212.00000000000003</v>
      </c>
      <c r="Q10" s="4"/>
      <c r="R10" s="4">
        <v>7.4166350099999994</v>
      </c>
      <c r="S10" s="4">
        <f>SUM(P10:R10)</f>
        <v>-204.58336499000004</v>
      </c>
      <c r="T10" s="4">
        <v>-824.1</v>
      </c>
      <c r="U10" s="4"/>
      <c r="V10" s="4">
        <v>10.033417009999997</v>
      </c>
      <c r="W10" s="4">
        <f>SUM(T10:V10)</f>
        <v>-814.06658299000003</v>
      </c>
      <c r="X10" s="33"/>
      <c r="Y10" s="4">
        <v>-201.9</v>
      </c>
      <c r="Z10" s="4"/>
      <c r="AA10" s="4"/>
      <c r="AB10" s="4">
        <f>SUM(Y10:AA10)</f>
        <v>-201.9</v>
      </c>
      <c r="AC10" s="4">
        <v>-196.5</v>
      </c>
      <c r="AD10" s="4"/>
      <c r="AE10" s="4"/>
      <c r="AF10" s="4">
        <f>SUM(AC10:AE10)</f>
        <v>-196.5</v>
      </c>
      <c r="AG10" s="4">
        <v>-219.7</v>
      </c>
      <c r="AH10" s="4"/>
      <c r="AI10" s="4"/>
      <c r="AJ10" s="4">
        <f>SUM(AG10:AI10)</f>
        <v>-219.7</v>
      </c>
      <c r="AK10" s="4">
        <v>-207.2</v>
      </c>
      <c r="AL10" s="4"/>
      <c r="AM10" s="4"/>
      <c r="AN10" s="4">
        <f>SUM(AK10:AM10)</f>
        <v>-207.2</v>
      </c>
      <c r="AO10" s="4">
        <v>-825.3</v>
      </c>
      <c r="AP10" s="4"/>
      <c r="AQ10" s="4"/>
      <c r="AR10" s="4">
        <f>SUM(AO10:AQ10)</f>
        <v>-825.3</v>
      </c>
      <c r="AT10" s="4">
        <v>-214.9</v>
      </c>
      <c r="AU10" s="4"/>
      <c r="AV10" s="4"/>
      <c r="AW10" s="4">
        <v>-214.9</v>
      </c>
      <c r="AX10" s="4">
        <v>-157.199169626036</v>
      </c>
      <c r="AY10" s="4">
        <v>-372.09916962603597</v>
      </c>
      <c r="AZ10" s="4">
        <v>-282.3</v>
      </c>
      <c r="BA10" s="4">
        <v>-1.2</v>
      </c>
      <c r="BB10" s="4">
        <v>12.029466999999997</v>
      </c>
      <c r="BC10" s="4">
        <v>-271.47053299999999</v>
      </c>
      <c r="BD10" s="4">
        <v>-90.321299999999994</v>
      </c>
      <c r="BE10" s="4">
        <v>-361.791833</v>
      </c>
      <c r="BF10" s="4">
        <v>-416.6</v>
      </c>
      <c r="BG10" s="4">
        <v>-3.6</v>
      </c>
      <c r="BH10" s="4">
        <v>2.6036789999999996</v>
      </c>
      <c r="BI10" s="4">
        <v>-417.59632100000005</v>
      </c>
      <c r="BJ10" s="4">
        <f t="shared" ref="BJ10" si="14">BN10-AT10-AZ10-BF10</f>
        <v>-418.19999999999993</v>
      </c>
      <c r="BK10" s="4">
        <f>BO10-AU10-BA10-BG10</f>
        <v>4.8</v>
      </c>
      <c r="BL10" s="4">
        <f>BP10-AV10-BB10-BH10</f>
        <v>18.366854000000004</v>
      </c>
      <c r="BM10" s="4">
        <f t="shared" si="12"/>
        <v>-395.03314599999993</v>
      </c>
      <c r="BN10" s="4">
        <v>-1332</v>
      </c>
      <c r="BO10" s="4"/>
      <c r="BP10" s="4">
        <v>33</v>
      </c>
      <c r="BQ10" s="4">
        <f>SUM(BN10:BP10)</f>
        <v>-1299</v>
      </c>
      <c r="BR10" s="4">
        <f t="shared" si="13"/>
        <v>-1546.5204696260359</v>
      </c>
      <c r="BT10" s="45">
        <f>'Matas Group P&amp;L and KPIs'!BP10</f>
        <v>-399</v>
      </c>
      <c r="BU10" s="45">
        <f>'Matas Group P&amp;L and KPIs'!BQ10</f>
        <v>-389</v>
      </c>
      <c r="BV10" s="45">
        <f>'Matas Group P&amp;L and KPIs'!BR10</f>
        <v>-451</v>
      </c>
      <c r="BW10" s="45">
        <f>'Matas Group P&amp;L and KPIs'!BS10</f>
        <v>-415</v>
      </c>
      <c r="BX10" s="45">
        <f t="shared" ref="BX10:BX11" si="15">SUM(BT10:BW10)</f>
        <v>-1654</v>
      </c>
      <c r="BZ10" s="45">
        <f>'Matas Group P&amp;L and KPIs'!BV10</f>
        <v>-422</v>
      </c>
      <c r="CA10" s="45">
        <f>'Matas Group P&amp;L and KPIs'!BW10</f>
        <v>-404</v>
      </c>
      <c r="CB10" s="45">
        <f>'Matas Group P&amp;L and KPIs'!BX10</f>
        <v>-439</v>
      </c>
      <c r="CC10" s="45">
        <f>'Matas Group P&amp;L and KPIs'!BY10</f>
        <v>-381</v>
      </c>
      <c r="CD10" s="45">
        <f t="shared" ref="CD10:CD11" si="16">SUM(BZ10:CC10)</f>
        <v>-1646</v>
      </c>
    </row>
    <row r="11" spans="2:82" x14ac:dyDescent="0.25">
      <c r="B11" s="6" t="s">
        <v>106</v>
      </c>
      <c r="D11" s="7"/>
      <c r="E11" s="7"/>
      <c r="F11" s="7"/>
      <c r="G11" s="7">
        <f>SUM(D11:F11)</f>
        <v>0</v>
      </c>
      <c r="H11" s="7"/>
      <c r="I11" s="7"/>
      <c r="J11" s="7"/>
      <c r="K11" s="7">
        <f>SUM(H11:J11)</f>
        <v>0</v>
      </c>
      <c r="L11" s="7"/>
      <c r="M11" s="7"/>
      <c r="N11" s="7"/>
      <c r="O11" s="7">
        <f>SUM(L11:N11)</f>
        <v>0</v>
      </c>
      <c r="P11" s="7"/>
      <c r="Q11" s="7"/>
      <c r="R11" s="7"/>
      <c r="S11" s="7">
        <f>SUM(P11:R11)</f>
        <v>0</v>
      </c>
      <c r="T11" s="7"/>
      <c r="U11" s="7"/>
      <c r="V11" s="7"/>
      <c r="W11" s="7">
        <f>SUM(T11:V11)</f>
        <v>0</v>
      </c>
      <c r="X11" s="33"/>
      <c r="Y11" s="7"/>
      <c r="Z11" s="7">
        <v>2.2000000000000002</v>
      </c>
      <c r="AA11" s="7"/>
      <c r="AB11" s="7">
        <f>SUM(Y11:AA11)</f>
        <v>2.2000000000000002</v>
      </c>
      <c r="AC11" s="7"/>
      <c r="AD11" s="7">
        <v>1.2</v>
      </c>
      <c r="AE11" s="7"/>
      <c r="AF11" s="7">
        <f>SUM(AC11:AE11)</f>
        <v>1.2</v>
      </c>
      <c r="AG11" s="7"/>
      <c r="AH11" s="7">
        <v>-1.6</v>
      </c>
      <c r="AI11" s="7"/>
      <c r="AJ11" s="7">
        <f>SUM(AG11:AI11)</f>
        <v>-1.6</v>
      </c>
      <c r="AK11" s="7"/>
      <c r="AL11" s="7">
        <v>1.1000000000000001</v>
      </c>
      <c r="AM11" s="7"/>
      <c r="AN11" s="7">
        <f>SUM(AK11:AM11)</f>
        <v>1.1000000000000001</v>
      </c>
      <c r="AO11" s="7"/>
      <c r="AP11" s="7">
        <v>2.8855780000000002</v>
      </c>
      <c r="AQ11" s="7"/>
      <c r="AR11" s="7">
        <f>SUM(AO11:AQ11)</f>
        <v>2.8855780000000002</v>
      </c>
      <c r="AT11" s="7"/>
      <c r="AU11" s="7">
        <v>1</v>
      </c>
      <c r="AV11" s="7"/>
      <c r="AW11" s="7">
        <v>1</v>
      </c>
      <c r="AX11" s="7">
        <v>3.6567986528584999</v>
      </c>
      <c r="AY11" s="7">
        <v>4.6567986528584999</v>
      </c>
      <c r="AZ11" s="7"/>
      <c r="BA11" s="7">
        <v>2.5</v>
      </c>
      <c r="BB11" s="7"/>
      <c r="BC11" s="7">
        <v>2.5</v>
      </c>
      <c r="BD11" s="7">
        <v>2.2711999999999999</v>
      </c>
      <c r="BE11" s="7">
        <v>4.7712000000000003</v>
      </c>
      <c r="BF11" s="7"/>
      <c r="BG11" s="7">
        <v>6</v>
      </c>
      <c r="BH11" s="7"/>
      <c r="BI11" s="7">
        <v>6</v>
      </c>
      <c r="BJ11" s="7">
        <f>BN11-AT11-AZ11-BF11</f>
        <v>25</v>
      </c>
      <c r="BK11" s="7">
        <f>BO11-AU11-BA11-BG11</f>
        <v>-5.5</v>
      </c>
      <c r="BL11" s="7">
        <f>BP11-AV11-BB11-BH11</f>
        <v>-10</v>
      </c>
      <c r="BM11" s="7">
        <f t="shared" si="12"/>
        <v>9.5</v>
      </c>
      <c r="BN11" s="7">
        <v>25</v>
      </c>
      <c r="BO11" s="7">
        <v>4</v>
      </c>
      <c r="BP11" s="7">
        <v>-10</v>
      </c>
      <c r="BQ11" s="7">
        <f>SUM(BN11:BP11)</f>
        <v>19</v>
      </c>
      <c r="BR11" s="7">
        <f t="shared" si="13"/>
        <v>24.927998652858498</v>
      </c>
      <c r="BT11" s="103">
        <f>'Matas Group P&amp;L and KPIs'!BP11</f>
        <v>5</v>
      </c>
      <c r="BU11" s="103">
        <f>'Matas Group P&amp;L and KPIs'!BQ11</f>
        <v>5</v>
      </c>
      <c r="BV11" s="103">
        <f>'Matas Group P&amp;L and KPIs'!BR11</f>
        <v>5</v>
      </c>
      <c r="BW11" s="103">
        <f>'Matas Group P&amp;L and KPIs'!BS11</f>
        <v>6</v>
      </c>
      <c r="BX11" s="103">
        <f t="shared" si="15"/>
        <v>21</v>
      </c>
      <c r="BZ11" s="103">
        <f>'Matas Group P&amp;L and KPIs'!BV11</f>
        <v>6</v>
      </c>
      <c r="CA11" s="103">
        <f>'Matas Group P&amp;L and KPIs'!BW11</f>
        <v>5</v>
      </c>
      <c r="CB11" s="103">
        <f>'Matas Group P&amp;L and KPIs'!BX11</f>
        <v>8</v>
      </c>
      <c r="CC11" s="103">
        <f>'Matas Group P&amp;L and KPIs'!BY11</f>
        <v>5</v>
      </c>
      <c r="CD11" s="103">
        <f t="shared" si="16"/>
        <v>24</v>
      </c>
    </row>
    <row r="12" spans="2:82" x14ac:dyDescent="0.25">
      <c r="B12" s="1" t="s">
        <v>72</v>
      </c>
      <c r="D12" s="4"/>
      <c r="E12" s="4">
        <f t="shared" ref="E12:F12" si="17">SUM(E7:E11)</f>
        <v>0</v>
      </c>
      <c r="F12" s="4">
        <f t="shared" si="17"/>
        <v>0</v>
      </c>
      <c r="G12" s="4">
        <f>SUM(G7:G11)</f>
        <v>185.69999999999985</v>
      </c>
      <c r="H12" s="4"/>
      <c r="I12" s="4">
        <f t="shared" ref="I12:J12" si="18">SUM(I7:I11)</f>
        <v>0</v>
      </c>
      <c r="J12" s="4">
        <f t="shared" si="18"/>
        <v>2.6167820000000002</v>
      </c>
      <c r="K12" s="4">
        <f>SUM(K7:K11)</f>
        <v>165.616782</v>
      </c>
      <c r="L12" s="4"/>
      <c r="M12" s="4">
        <f t="shared" ref="M12:N12" si="19">SUM(M7:M11)</f>
        <v>0</v>
      </c>
      <c r="N12" s="4">
        <f t="shared" si="19"/>
        <v>-17.433417009999999</v>
      </c>
      <c r="O12" s="4">
        <f>SUM(O7:O11)</f>
        <v>283.46658299000012</v>
      </c>
      <c r="P12" s="4"/>
      <c r="Q12" s="4">
        <f t="shared" ref="Q12:R12" si="20">SUM(Q7:Q11)</f>
        <v>0</v>
      </c>
      <c r="R12" s="4">
        <f t="shared" si="20"/>
        <v>7.8166350099999997</v>
      </c>
      <c r="S12" s="4">
        <f>SUM(S7:S11)</f>
        <v>167.81663500999994</v>
      </c>
      <c r="T12" s="4"/>
      <c r="U12" s="4">
        <f t="shared" ref="U12:V12" si="21">SUM(U7:U11)</f>
        <v>0</v>
      </c>
      <c r="V12" s="4">
        <f t="shared" si="21"/>
        <v>-7</v>
      </c>
      <c r="W12" s="4">
        <f>SUM(W7:W11)</f>
        <v>802.5999999999998</v>
      </c>
      <c r="X12" s="33"/>
      <c r="Y12" s="4"/>
      <c r="Z12" s="4">
        <v>0</v>
      </c>
      <c r="AA12" s="4">
        <v>4.8</v>
      </c>
      <c r="AB12" s="4">
        <f>SUM(AB7:AB11)</f>
        <v>191.50000000000003</v>
      </c>
      <c r="AC12" s="4"/>
      <c r="AD12" s="4">
        <v>0</v>
      </c>
      <c r="AE12" s="4">
        <v>0</v>
      </c>
      <c r="AF12" s="4">
        <f>SUM(AF7:AF11)</f>
        <v>160.00000000000011</v>
      </c>
      <c r="AG12" s="4"/>
      <c r="AH12" s="4">
        <v>0</v>
      </c>
      <c r="AI12" s="4">
        <v>0</v>
      </c>
      <c r="AJ12" s="4">
        <f>SUM(AJ7:AJ11)</f>
        <v>295.90000000000003</v>
      </c>
      <c r="AK12" s="4"/>
      <c r="AL12" s="4">
        <v>0</v>
      </c>
      <c r="AM12" s="4">
        <v>0</v>
      </c>
      <c r="AN12" s="4">
        <f>SUM(AN7:AN11)</f>
        <v>161.59999999999994</v>
      </c>
      <c r="AO12" s="4"/>
      <c r="AP12" s="4">
        <v>0</v>
      </c>
      <c r="AQ12" s="4">
        <v>4.8</v>
      </c>
      <c r="AR12" s="4">
        <f>SUM(AR7:AR11)</f>
        <v>809.0000000000008</v>
      </c>
      <c r="AT12" s="4"/>
      <c r="AU12" s="4">
        <v>0</v>
      </c>
      <c r="AV12" s="4">
        <v>21.149533000000002</v>
      </c>
      <c r="AW12" s="4">
        <v>200.94953300000006</v>
      </c>
      <c r="AX12" s="4">
        <v>68.877240660786782</v>
      </c>
      <c r="AY12" s="4">
        <v>269.82677366078673</v>
      </c>
      <c r="AZ12" s="4"/>
      <c r="BA12" s="4">
        <v>0</v>
      </c>
      <c r="BB12" s="4">
        <v>39.129466999999998</v>
      </c>
      <c r="BC12" s="4">
        <v>177.22946700000017</v>
      </c>
      <c r="BD12" s="4">
        <v>41.416500000000035</v>
      </c>
      <c r="BE12" s="4">
        <v>218.64596700000024</v>
      </c>
      <c r="BF12" s="4">
        <v>404.5</v>
      </c>
      <c r="BG12" s="4">
        <v>0</v>
      </c>
      <c r="BH12" s="4">
        <v>19.603679</v>
      </c>
      <c r="BI12" s="4">
        <v>424.103679</v>
      </c>
      <c r="BJ12" s="4"/>
      <c r="BK12" s="4">
        <f t="shared" ref="BK12:BM12" si="22">SUM(BK7:BK11)</f>
        <v>0</v>
      </c>
      <c r="BL12" s="4">
        <f t="shared" si="22"/>
        <v>22.117320999999997</v>
      </c>
      <c r="BM12" s="4">
        <f t="shared" si="22"/>
        <v>203.71732100000014</v>
      </c>
      <c r="BN12" s="4"/>
      <c r="BO12" s="4">
        <v>0</v>
      </c>
      <c r="BP12" s="4">
        <v>102</v>
      </c>
      <c r="BQ12" s="4">
        <f>SUM(BQ7:BQ11)</f>
        <v>1006</v>
      </c>
      <c r="BR12" s="4">
        <f>SUM(BR7:BR11)</f>
        <v>1116.2937406607869</v>
      </c>
      <c r="BT12" s="45">
        <f t="shared" ref="BT12:BX12" si="23">SUM(BT7:BT11)</f>
        <v>293</v>
      </c>
      <c r="BU12" s="45">
        <f t="shared" si="23"/>
        <v>233</v>
      </c>
      <c r="BV12" s="45">
        <f t="shared" si="23"/>
        <v>474</v>
      </c>
      <c r="BW12" s="45">
        <f t="shared" si="23"/>
        <v>216</v>
      </c>
      <c r="BX12" s="45">
        <f t="shared" si="23"/>
        <v>1216</v>
      </c>
      <c r="BZ12" s="45">
        <f t="shared" ref="BZ12:CD12" si="24">SUM(BZ7:BZ11)</f>
        <v>302</v>
      </c>
      <c r="CA12" s="45">
        <f t="shared" ref="CA12:CB12" si="25">SUM(CA7:CA11)</f>
        <v>241</v>
      </c>
      <c r="CB12" s="45">
        <f t="shared" si="25"/>
        <v>465</v>
      </c>
      <c r="CC12" s="45">
        <f t="shared" ref="CC12" si="26">SUM(CC7:CC11)</f>
        <v>226</v>
      </c>
      <c r="CD12" s="45">
        <f t="shared" si="24"/>
        <v>1234</v>
      </c>
    </row>
    <row r="13" spans="2:82" x14ac:dyDescent="0.25">
      <c r="D13" s="4"/>
      <c r="E13" s="4"/>
      <c r="F13" s="4"/>
      <c r="G13" s="4"/>
      <c r="H13" s="4"/>
      <c r="I13" s="4"/>
      <c r="J13" s="4"/>
      <c r="K13" s="4"/>
      <c r="L13" s="4"/>
      <c r="M13" s="4"/>
      <c r="N13" s="4"/>
      <c r="O13" s="4"/>
      <c r="P13" s="4"/>
      <c r="Q13" s="4"/>
      <c r="R13" s="4"/>
      <c r="S13" s="4"/>
      <c r="T13" s="4"/>
      <c r="U13" s="4"/>
      <c r="V13" s="4"/>
      <c r="W13" s="4"/>
      <c r="X13" s="33"/>
      <c r="Y13" s="4"/>
      <c r="Z13" s="4"/>
      <c r="AA13" s="4"/>
      <c r="AB13" s="4"/>
      <c r="AC13" s="4"/>
      <c r="AD13" s="4"/>
      <c r="AE13" s="4"/>
      <c r="AF13" s="4"/>
      <c r="AG13" s="4"/>
      <c r="AH13" s="4"/>
      <c r="AI13" s="4"/>
      <c r="AJ13" s="4"/>
      <c r="AK13" s="4"/>
      <c r="AL13" s="4"/>
      <c r="AM13" s="4"/>
      <c r="AN13" s="4"/>
      <c r="AO13" s="4"/>
      <c r="AP13" s="4"/>
      <c r="AQ13" s="4"/>
      <c r="AR13" s="4"/>
      <c r="AT13" s="4"/>
      <c r="AU13" s="4"/>
      <c r="AV13" s="4"/>
      <c r="AW13" s="4"/>
      <c r="AX13" s="4"/>
      <c r="AY13" s="4"/>
      <c r="AZ13" s="4"/>
      <c r="BA13" s="4"/>
      <c r="BB13" s="4"/>
      <c r="BC13" s="4"/>
      <c r="BD13" s="4"/>
      <c r="BE13" s="40"/>
      <c r="BF13" s="4"/>
      <c r="BG13" s="4"/>
      <c r="BH13" s="4"/>
      <c r="BI13" s="4"/>
      <c r="BJ13" s="4"/>
      <c r="BK13" s="4"/>
      <c r="BL13" s="4"/>
      <c r="BM13" s="4"/>
      <c r="BN13" s="4"/>
      <c r="BQ13" s="4"/>
      <c r="BT13" s="45"/>
      <c r="BU13" s="4"/>
      <c r="BV13" s="45"/>
      <c r="BW13" s="45"/>
      <c r="BX13" s="45"/>
      <c r="BZ13" s="45"/>
      <c r="CA13" s="45"/>
      <c r="CB13" s="45"/>
      <c r="CC13" s="45"/>
      <c r="CD13" s="45"/>
    </row>
    <row r="14" spans="2:82" x14ac:dyDescent="0.25">
      <c r="B14" s="6" t="s">
        <v>71</v>
      </c>
      <c r="D14" s="7"/>
      <c r="E14" s="60"/>
      <c r="F14" s="18">
        <v>0</v>
      </c>
      <c r="G14" s="7">
        <f>SUM(D14:F14)</f>
        <v>0</v>
      </c>
      <c r="H14" s="7"/>
      <c r="I14" s="18"/>
      <c r="J14" s="18">
        <v>-2.6167820000000002</v>
      </c>
      <c r="K14" s="7">
        <f>SUM(H14:J14)</f>
        <v>-2.6167820000000002</v>
      </c>
      <c r="L14" s="7"/>
      <c r="M14" s="18"/>
      <c r="N14" s="18">
        <v>17.433417009999999</v>
      </c>
      <c r="O14" s="7">
        <f>SUM(L14:N14)</f>
        <v>17.433417009999999</v>
      </c>
      <c r="P14" s="7"/>
      <c r="Q14" s="18"/>
      <c r="R14" s="7">
        <v>-7.8166350099999997</v>
      </c>
      <c r="S14" s="7">
        <f>SUM(P14:R14)</f>
        <v>-7.8166350099999997</v>
      </c>
      <c r="T14" s="7"/>
      <c r="U14" s="7"/>
      <c r="V14" s="7">
        <v>7</v>
      </c>
      <c r="W14" s="7">
        <f>SUM(T14:V14)</f>
        <v>7</v>
      </c>
      <c r="X14" s="4"/>
      <c r="Y14" s="7"/>
      <c r="Z14" s="62"/>
      <c r="AA14" s="7">
        <v>-4.8</v>
      </c>
      <c r="AB14" s="7">
        <f>SUM(Y14:AA14)</f>
        <v>-4.8</v>
      </c>
      <c r="AC14" s="7"/>
      <c r="AD14" s="7"/>
      <c r="AE14" s="7">
        <v>0</v>
      </c>
      <c r="AF14" s="7">
        <f>SUM(AC14:AE14)</f>
        <v>0</v>
      </c>
      <c r="AG14" s="7"/>
      <c r="AH14" s="7"/>
      <c r="AI14" s="7">
        <v>0</v>
      </c>
      <c r="AJ14" s="7">
        <f>SUM(AG14:AI14)</f>
        <v>0</v>
      </c>
      <c r="AK14" s="7"/>
      <c r="AL14" s="7"/>
      <c r="AM14" s="7">
        <v>0</v>
      </c>
      <c r="AN14" s="7">
        <f>SUM(AK14:AM14)</f>
        <v>0</v>
      </c>
      <c r="AO14" s="7"/>
      <c r="AP14" s="7"/>
      <c r="AQ14" s="7">
        <v>-4.8</v>
      </c>
      <c r="AR14" s="7">
        <f>SUM(AO14:AQ14)</f>
        <v>-4.8</v>
      </c>
      <c r="AS14" s="4"/>
      <c r="AT14" s="7"/>
      <c r="AU14" s="60"/>
      <c r="AV14" s="7">
        <v>-21.149533000000002</v>
      </c>
      <c r="AW14" s="7">
        <v>-21.149533000000002</v>
      </c>
      <c r="AX14" s="7"/>
      <c r="AY14" s="7">
        <v>-21.149533000000002</v>
      </c>
      <c r="AZ14" s="7"/>
      <c r="BA14" s="7"/>
      <c r="BB14" s="7">
        <v>-39.129466999999998</v>
      </c>
      <c r="BC14" s="7">
        <v>-39.129466999999998</v>
      </c>
      <c r="BD14" s="7"/>
      <c r="BE14" s="7">
        <v>-39.129466999999998</v>
      </c>
      <c r="BF14" s="7">
        <v>0</v>
      </c>
      <c r="BG14" s="7"/>
      <c r="BH14" s="7">
        <v>-19.603679</v>
      </c>
      <c r="BI14" s="7">
        <v>-19.603679</v>
      </c>
      <c r="BJ14" s="7"/>
      <c r="BK14" s="7">
        <v>0</v>
      </c>
      <c r="BL14" s="7">
        <f>BP14-AV14-BB14-BH14</f>
        <v>-22.117320999999997</v>
      </c>
      <c r="BM14" s="7">
        <f t="shared" ref="BM14" si="27">SUM(BJ14:BL14)</f>
        <v>-22.117320999999997</v>
      </c>
      <c r="BN14" s="7"/>
      <c r="BO14" s="7"/>
      <c r="BP14" s="7">
        <v>-102</v>
      </c>
      <c r="BQ14" s="7">
        <f>SUM(BN14:BP14)</f>
        <v>-102</v>
      </c>
      <c r="BR14" s="7">
        <f>AY14+BE14+BI14+BM14</f>
        <v>-102</v>
      </c>
      <c r="BT14" s="103">
        <f>'Matas Group P&amp;L and KPIs'!BP14</f>
        <v>-17</v>
      </c>
      <c r="BU14" s="103">
        <f>'Matas Group P&amp;L and KPIs'!BQ14</f>
        <v>5</v>
      </c>
      <c r="BV14" s="103">
        <f>'Matas Group P&amp;L and KPIs'!BR14</f>
        <v>-1</v>
      </c>
      <c r="BW14" s="103">
        <f>'Matas Group P&amp;L and KPIs'!BS14</f>
        <v>-14</v>
      </c>
      <c r="BX14" s="103">
        <f>SUM(BT14:BW14)</f>
        <v>-27</v>
      </c>
      <c r="BZ14" s="103">
        <f>'Matas Group P&amp;L and KPIs'!BV14</f>
        <v>-5</v>
      </c>
      <c r="CA14" s="103">
        <f>'Matas Group P&amp;L and KPIs'!BW14</f>
        <v>-11</v>
      </c>
      <c r="CB14" s="103">
        <f>'Matas Group P&amp;L and KPIs'!BX14</f>
        <v>-22</v>
      </c>
      <c r="CC14" s="103">
        <f>'Matas Group P&amp;L and KPIs'!BY14</f>
        <v>-18</v>
      </c>
      <c r="CD14" s="103">
        <f>SUM(BZ14:CC14)</f>
        <v>-56</v>
      </c>
    </row>
    <row r="15" spans="2:82" x14ac:dyDescent="0.25">
      <c r="B15" s="1" t="s">
        <v>6</v>
      </c>
      <c r="D15" s="4">
        <f>SUM(D7:D11)</f>
        <v>185.6999999999999</v>
      </c>
      <c r="E15" s="4">
        <f t="shared" ref="E15:F15" si="28">SUM(E12:E14)</f>
        <v>0</v>
      </c>
      <c r="F15" s="4">
        <f t="shared" si="28"/>
        <v>0</v>
      </c>
      <c r="G15" s="4">
        <f>SUM(G12:G14)</f>
        <v>185.69999999999985</v>
      </c>
      <c r="H15" s="4">
        <f>SUM(H7:H11)</f>
        <v>163</v>
      </c>
      <c r="I15" s="4">
        <f t="shared" ref="I15:J15" si="29">SUM(I12:I14)</f>
        <v>0</v>
      </c>
      <c r="J15" s="4">
        <f t="shared" si="29"/>
        <v>0</v>
      </c>
      <c r="K15" s="4">
        <f>SUM(K12:K14)</f>
        <v>163</v>
      </c>
      <c r="L15" s="4">
        <f>SUM(L7:L11)</f>
        <v>300.90000000000009</v>
      </c>
      <c r="M15" s="4">
        <f t="shared" ref="M15:N15" si="30">SUM(M12:M14)</f>
        <v>0</v>
      </c>
      <c r="N15" s="4">
        <f t="shared" si="30"/>
        <v>0</v>
      </c>
      <c r="O15" s="4">
        <f>SUM(O12:O14)</f>
        <v>300.90000000000009</v>
      </c>
      <c r="P15" s="4">
        <f>SUM(P7:P11)</f>
        <v>159.99999999999991</v>
      </c>
      <c r="Q15" s="4">
        <f t="shared" ref="Q15:R15" si="31">SUM(Q12:Q14)</f>
        <v>0</v>
      </c>
      <c r="R15" s="4">
        <f t="shared" si="31"/>
        <v>0</v>
      </c>
      <c r="S15" s="4">
        <f>SUM(S12:S14)</f>
        <v>159.99999999999994</v>
      </c>
      <c r="T15" s="4">
        <f>SUM(T7:T11)</f>
        <v>809.6</v>
      </c>
      <c r="U15" s="4">
        <f t="shared" ref="U15:V15" si="32">SUM(U12:U14)</f>
        <v>0</v>
      </c>
      <c r="V15" s="4">
        <f t="shared" si="32"/>
        <v>0</v>
      </c>
      <c r="W15" s="4">
        <f>SUM(W12:W14)</f>
        <v>809.5999999999998</v>
      </c>
      <c r="X15" s="33"/>
      <c r="Y15" s="4">
        <v>186.70000000000002</v>
      </c>
      <c r="Z15" s="4">
        <v>0</v>
      </c>
      <c r="AA15" s="4">
        <v>0</v>
      </c>
      <c r="AB15" s="4">
        <f>SUM(AB12:AB14)</f>
        <v>186.70000000000002</v>
      </c>
      <c r="AC15" s="4">
        <v>160</v>
      </c>
      <c r="AD15" s="4">
        <v>0</v>
      </c>
      <c r="AE15" s="4">
        <v>0</v>
      </c>
      <c r="AF15" s="4">
        <f>SUM(AF12:AF14)</f>
        <v>160.00000000000011</v>
      </c>
      <c r="AG15" s="4">
        <v>295.90000000000003</v>
      </c>
      <c r="AH15" s="4">
        <v>0</v>
      </c>
      <c r="AI15" s="4">
        <v>0</v>
      </c>
      <c r="AJ15" s="4">
        <f>SUM(AJ12:AJ14)</f>
        <v>295.90000000000003</v>
      </c>
      <c r="AK15" s="4">
        <v>161.60000000000002</v>
      </c>
      <c r="AL15" s="4">
        <v>0</v>
      </c>
      <c r="AM15" s="4">
        <v>0</v>
      </c>
      <c r="AN15" s="4">
        <f>SUM(AN12:AN14)</f>
        <v>161.59999999999994</v>
      </c>
      <c r="AO15" s="4">
        <v>804.2</v>
      </c>
      <c r="AP15" s="4">
        <v>0</v>
      </c>
      <c r="AQ15" s="4">
        <v>0</v>
      </c>
      <c r="AR15" s="4">
        <f>SUM(AR12:AR14)</f>
        <v>804.20000000000084</v>
      </c>
      <c r="AT15" s="4">
        <v>179.80000000000004</v>
      </c>
      <c r="AU15" s="4">
        <v>0</v>
      </c>
      <c r="AV15" s="4">
        <v>0</v>
      </c>
      <c r="AW15" s="4">
        <v>179.80000000000007</v>
      </c>
      <c r="AX15" s="4">
        <v>68.877240660786782</v>
      </c>
      <c r="AY15" s="4">
        <v>248.67724066078674</v>
      </c>
      <c r="AZ15" s="4">
        <v>138.10000000000014</v>
      </c>
      <c r="BA15" s="4">
        <v>0</v>
      </c>
      <c r="BB15" s="4">
        <v>0</v>
      </c>
      <c r="BC15" s="4">
        <v>138.10000000000016</v>
      </c>
      <c r="BD15" s="4">
        <v>41.416500000000035</v>
      </c>
      <c r="BE15" s="4">
        <v>179.51650000000024</v>
      </c>
      <c r="BF15" s="4">
        <v>404.5</v>
      </c>
      <c r="BG15" s="4">
        <v>0</v>
      </c>
      <c r="BH15" s="4">
        <v>0</v>
      </c>
      <c r="BI15" s="4">
        <v>404.5</v>
      </c>
      <c r="BJ15" s="4">
        <f>SUM(BJ7:BJ14)</f>
        <v>181.60000000000014</v>
      </c>
      <c r="BK15" s="4">
        <f t="shared" ref="BK15:BM15" si="33">SUM(BK12:BK14)</f>
        <v>0</v>
      </c>
      <c r="BL15" s="4">
        <f t="shared" si="33"/>
        <v>0</v>
      </c>
      <c r="BM15" s="4">
        <f t="shared" si="33"/>
        <v>181.60000000000014</v>
      </c>
      <c r="BN15" s="4">
        <v>904</v>
      </c>
      <c r="BO15" s="4">
        <v>0</v>
      </c>
      <c r="BP15" s="4">
        <v>0</v>
      </c>
      <c r="BQ15" s="4">
        <f>SUM(BQ12:BQ14)</f>
        <v>904</v>
      </c>
      <c r="BR15" s="4">
        <f>SUM(BR12:BR14)</f>
        <v>1014.2937406607869</v>
      </c>
      <c r="BT15" s="45">
        <f>SUM(BT12:BT14)</f>
        <v>276</v>
      </c>
      <c r="BU15" s="45">
        <f>SUM(BU12:BU14)</f>
        <v>238</v>
      </c>
      <c r="BV15" s="45">
        <f>SUM(BV12:BV14)</f>
        <v>473</v>
      </c>
      <c r="BW15" s="45">
        <f>SUM(BW12:BW14)</f>
        <v>202</v>
      </c>
      <c r="BX15" s="45">
        <f>SUM(BX12:BX14)</f>
        <v>1189</v>
      </c>
      <c r="BZ15" s="45">
        <f>SUM(BZ12:BZ14)</f>
        <v>297</v>
      </c>
      <c r="CA15" s="45">
        <f>SUM(CA12:CA14)</f>
        <v>230</v>
      </c>
      <c r="CB15" s="45">
        <f>SUM(CB12:CB14)</f>
        <v>443</v>
      </c>
      <c r="CC15" s="45">
        <f>SUM(CC12:CC14)</f>
        <v>208</v>
      </c>
      <c r="CD15" s="45">
        <f>SUM(CD12:CD14)</f>
        <v>1178</v>
      </c>
    </row>
    <row r="16" spans="2:82" x14ac:dyDescent="0.25">
      <c r="D16" s="4"/>
      <c r="E16" s="4"/>
      <c r="F16" s="4"/>
      <c r="G16" s="4"/>
      <c r="H16" s="4"/>
      <c r="I16" s="4"/>
      <c r="J16" s="4"/>
      <c r="K16" s="4"/>
      <c r="L16" s="4"/>
      <c r="M16" s="4"/>
      <c r="N16" s="4"/>
      <c r="O16" s="4"/>
      <c r="P16" s="4"/>
      <c r="Q16" s="4"/>
      <c r="R16" s="4"/>
      <c r="S16" s="4"/>
      <c r="T16" s="4"/>
      <c r="U16" s="4"/>
      <c r="V16" s="4"/>
      <c r="W16" s="4"/>
      <c r="X16" s="33"/>
      <c r="Y16" s="4"/>
      <c r="Z16" s="4"/>
      <c r="AA16" s="4"/>
      <c r="AB16" s="4"/>
      <c r="AC16" s="4"/>
      <c r="AD16" s="4"/>
      <c r="AE16" s="4"/>
      <c r="AF16" s="4"/>
      <c r="AG16" s="4"/>
      <c r="AH16" s="4"/>
      <c r="AI16" s="4"/>
      <c r="AJ16" s="4"/>
      <c r="AK16" s="4"/>
      <c r="AL16" s="4"/>
      <c r="AM16" s="4"/>
      <c r="AN16" s="4"/>
      <c r="AO16" s="4"/>
      <c r="AP16" s="4"/>
      <c r="AQ16" s="4"/>
      <c r="AR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T16" s="45"/>
      <c r="BU16" s="4"/>
      <c r="BV16" s="45"/>
      <c r="BW16" s="45"/>
      <c r="BX16" s="45"/>
      <c r="BZ16" s="45"/>
      <c r="CA16" s="45"/>
      <c r="CB16" s="45"/>
      <c r="CC16" s="45"/>
      <c r="CD16" s="45"/>
    </row>
    <row r="17" spans="2:82" x14ac:dyDescent="0.25">
      <c r="B17" s="6" t="s">
        <v>156</v>
      </c>
      <c r="D17" s="7">
        <v>-107.7</v>
      </c>
      <c r="E17" s="7"/>
      <c r="F17" s="7"/>
      <c r="G17" s="7">
        <f>SUM(D17:F17)</f>
        <v>-107.7</v>
      </c>
      <c r="H17" s="7">
        <v>-106.3</v>
      </c>
      <c r="I17" s="7"/>
      <c r="J17" s="7"/>
      <c r="K17" s="7">
        <f>SUM(H17:J17)</f>
        <v>-106.3</v>
      </c>
      <c r="L17" s="7">
        <v>-107.2</v>
      </c>
      <c r="M17" s="7"/>
      <c r="N17" s="7"/>
      <c r="O17" s="7">
        <f>SUM(L17:N17)</f>
        <v>-107.2</v>
      </c>
      <c r="P17" s="7">
        <v>113.90000000000003</v>
      </c>
      <c r="Q17" s="7"/>
      <c r="R17" s="7"/>
      <c r="S17" s="7">
        <f>SUM(P17:R17)</f>
        <v>113.90000000000003</v>
      </c>
      <c r="T17" s="7">
        <v>-421.3</v>
      </c>
      <c r="U17" s="7"/>
      <c r="V17" s="7"/>
      <c r="W17" s="7">
        <f>SUM(T17:V17)</f>
        <v>-421.3</v>
      </c>
      <c r="X17" s="33"/>
      <c r="Y17" s="7">
        <v>-89.1</v>
      </c>
      <c r="Z17" s="7"/>
      <c r="AA17" s="7"/>
      <c r="AB17" s="7">
        <f>SUM(Y17:AA17)</f>
        <v>-89.1</v>
      </c>
      <c r="AC17" s="7">
        <v>-86.7</v>
      </c>
      <c r="AD17" s="7"/>
      <c r="AE17" s="7"/>
      <c r="AF17" s="7">
        <f>SUM(AC17:AE17)</f>
        <v>-86.7</v>
      </c>
      <c r="AG17" s="7">
        <v>-94.5</v>
      </c>
      <c r="AH17" s="7"/>
      <c r="AI17" s="7"/>
      <c r="AJ17" s="7">
        <f>SUM(AG17:AI17)</f>
        <v>-94.5</v>
      </c>
      <c r="AK17" s="7">
        <v>-110.9</v>
      </c>
      <c r="AL17" s="7"/>
      <c r="AM17" s="7"/>
      <c r="AN17" s="7">
        <f>SUM(AK17:AM17)</f>
        <v>-110.9</v>
      </c>
      <c r="AO17" s="7">
        <v>-381.1</v>
      </c>
      <c r="AP17" s="7"/>
      <c r="AQ17" s="7"/>
      <c r="AR17" s="7">
        <f>SUM(AO17:AQ17)</f>
        <v>-381.1</v>
      </c>
      <c r="AT17" s="7">
        <v>-91.1</v>
      </c>
      <c r="AU17" s="7"/>
      <c r="AV17" s="7"/>
      <c r="AW17" s="7">
        <v>-91.1</v>
      </c>
      <c r="AX17" s="7">
        <v>-64.2166614361998</v>
      </c>
      <c r="AY17" s="7">
        <v>-155.31666143619981</v>
      </c>
      <c r="AZ17" s="7">
        <v>-113.1</v>
      </c>
      <c r="BA17" s="7"/>
      <c r="BB17" s="7"/>
      <c r="BC17" s="7">
        <v>-113.1</v>
      </c>
      <c r="BD17" s="7">
        <v>-42.569099999999999</v>
      </c>
      <c r="BE17" s="7">
        <v>-155.66909999999999</v>
      </c>
      <c r="BF17" s="7">
        <v>-155.1</v>
      </c>
      <c r="BG17" s="7"/>
      <c r="BH17" s="7"/>
      <c r="BI17" s="7">
        <v>-155.1</v>
      </c>
      <c r="BJ17" s="7">
        <f>BN17-AT17-AZ17-BF17</f>
        <v>-165.69999999999996</v>
      </c>
      <c r="BK17" s="7"/>
      <c r="BL17" s="7"/>
      <c r="BM17" s="7">
        <f t="shared" ref="BM17" si="34">SUM(BJ17:BL17)</f>
        <v>-165.69999999999996</v>
      </c>
      <c r="BN17" s="7">
        <v>-525</v>
      </c>
      <c r="BO17" s="7"/>
      <c r="BP17" s="7"/>
      <c r="BQ17" s="7">
        <f>SUM(BN17:BP17)</f>
        <v>-525</v>
      </c>
      <c r="BR17" s="7">
        <f>AY17+BE17+BI17+BM17</f>
        <v>-631.78576143619978</v>
      </c>
      <c r="BT17" s="103">
        <f>'Matas Group P&amp;L and KPIs'!BP17</f>
        <v>-158</v>
      </c>
      <c r="BU17" s="103">
        <f>'Matas Group P&amp;L and KPIs'!BQ17</f>
        <v>-157</v>
      </c>
      <c r="BV17" s="103">
        <f>'Matas Group P&amp;L and KPIs'!BR17</f>
        <v>-156</v>
      </c>
      <c r="BW17" s="103">
        <f>'Matas Group P&amp;L and KPIs'!BS17</f>
        <v>-153</v>
      </c>
      <c r="BX17" s="103">
        <f>SUM(BT17:BW17)</f>
        <v>-624</v>
      </c>
      <c r="BZ17" s="103">
        <f>'Matas Group P&amp;L and KPIs'!BV17</f>
        <v>-161</v>
      </c>
      <c r="CA17" s="103">
        <f>'Matas Group P&amp;L and KPIs'!BW17</f>
        <v>-160</v>
      </c>
      <c r="CB17" s="103">
        <f>'Matas Group P&amp;L and KPIs'!BX17</f>
        <v>-166</v>
      </c>
      <c r="CC17" s="103">
        <f>'Matas Group P&amp;L and KPIs'!BY17</f>
        <v>-177</v>
      </c>
      <c r="CD17" s="103">
        <f>SUM(BZ17:CC17)</f>
        <v>-664</v>
      </c>
    </row>
    <row r="18" spans="2:82" x14ac:dyDescent="0.25">
      <c r="B18" s="8" t="s">
        <v>107</v>
      </c>
      <c r="D18" s="4">
        <f>SUM(D15:D17)</f>
        <v>77.999999999999901</v>
      </c>
      <c r="E18" s="4">
        <f t="shared" ref="E18:F18" si="35">SUM(E15:E17)</f>
        <v>0</v>
      </c>
      <c r="F18" s="4">
        <f t="shared" si="35"/>
        <v>0</v>
      </c>
      <c r="G18" s="4">
        <f>SUM(G15:G17)</f>
        <v>77.999999999999844</v>
      </c>
      <c r="H18" s="4">
        <f>SUM(H15:H17)</f>
        <v>56.7</v>
      </c>
      <c r="I18" s="4">
        <f t="shared" ref="I18:J18" si="36">SUM(I15:I17)</f>
        <v>0</v>
      </c>
      <c r="J18" s="4">
        <f t="shared" si="36"/>
        <v>0</v>
      </c>
      <c r="K18" s="4">
        <f>SUM(K15:K17)</f>
        <v>56.7</v>
      </c>
      <c r="L18" s="4">
        <f>SUM(L15:L17)</f>
        <v>193.7000000000001</v>
      </c>
      <c r="M18" s="4">
        <f t="shared" ref="M18:N18" si="37">SUM(M15:M17)</f>
        <v>0</v>
      </c>
      <c r="N18" s="4">
        <f t="shared" si="37"/>
        <v>0</v>
      </c>
      <c r="O18" s="4">
        <f>SUM(O15:O17)</f>
        <v>193.7000000000001</v>
      </c>
      <c r="P18" s="4">
        <f>SUM(P15:P17)</f>
        <v>273.89999999999998</v>
      </c>
      <c r="Q18" s="4">
        <f t="shared" ref="Q18:R18" si="38">SUM(Q15:Q17)</f>
        <v>0</v>
      </c>
      <c r="R18" s="4">
        <f t="shared" si="38"/>
        <v>0</v>
      </c>
      <c r="S18" s="4">
        <f>SUM(S15:S17)</f>
        <v>273.89999999999998</v>
      </c>
      <c r="T18" s="4">
        <f>SUM(T15:T17)</f>
        <v>388.3</v>
      </c>
      <c r="U18" s="4">
        <f t="shared" ref="U18:V18" si="39">SUM(U15:U17)</f>
        <v>0</v>
      </c>
      <c r="V18" s="4">
        <f t="shared" si="39"/>
        <v>0</v>
      </c>
      <c r="W18" s="4">
        <f>SUM(W15:W17)</f>
        <v>388.29999999999978</v>
      </c>
      <c r="X18" s="33"/>
      <c r="Y18" s="4">
        <v>97.6</v>
      </c>
      <c r="Z18" s="4">
        <v>0</v>
      </c>
      <c r="AA18" s="4">
        <v>0</v>
      </c>
      <c r="AB18" s="4">
        <f>SUM(AB15:AB17)</f>
        <v>97.600000000000023</v>
      </c>
      <c r="AC18" s="4">
        <v>73.3</v>
      </c>
      <c r="AD18" s="4">
        <v>0</v>
      </c>
      <c r="AE18" s="4">
        <v>0</v>
      </c>
      <c r="AF18" s="4">
        <f>SUM(AF15:AF17)</f>
        <v>73.300000000000111</v>
      </c>
      <c r="AG18" s="4">
        <v>201.4</v>
      </c>
      <c r="AH18" s="4">
        <v>0</v>
      </c>
      <c r="AI18" s="4">
        <v>0</v>
      </c>
      <c r="AJ18" s="4">
        <f>SUM(AJ15:AJ17)</f>
        <v>201.40000000000003</v>
      </c>
      <c r="AK18" s="4">
        <v>50.7</v>
      </c>
      <c r="AL18" s="4">
        <v>0</v>
      </c>
      <c r="AM18" s="4">
        <v>0</v>
      </c>
      <c r="AN18" s="4">
        <f>SUM(AN15:AN17)</f>
        <v>50.699999999999932</v>
      </c>
      <c r="AO18" s="4">
        <v>423.1</v>
      </c>
      <c r="AP18" s="4">
        <v>0</v>
      </c>
      <c r="AQ18" s="4">
        <v>0</v>
      </c>
      <c r="AR18" s="4">
        <f>SUM(AR15:AR17)</f>
        <v>423.10000000000082</v>
      </c>
      <c r="AT18" s="4">
        <v>88.700000000000045</v>
      </c>
      <c r="AU18" s="4">
        <v>0</v>
      </c>
      <c r="AV18" s="4">
        <v>0</v>
      </c>
      <c r="AW18" s="4">
        <v>88.700000000000074</v>
      </c>
      <c r="AX18" s="4">
        <v>4.6605792245869821</v>
      </c>
      <c r="AY18" s="4">
        <v>93.360579224587056</v>
      </c>
      <c r="AZ18" s="4">
        <v>25.000000000000142</v>
      </c>
      <c r="BA18" s="4">
        <v>0</v>
      </c>
      <c r="BB18" s="4">
        <v>0</v>
      </c>
      <c r="BC18" s="4">
        <v>25.000000000000171</v>
      </c>
      <c r="BD18" s="4">
        <v>-1.1525999999999641</v>
      </c>
      <c r="BE18" s="4">
        <v>23.847400000000206</v>
      </c>
      <c r="BF18" s="4">
        <v>249.4</v>
      </c>
      <c r="BG18" s="4">
        <v>0</v>
      </c>
      <c r="BH18" s="4">
        <v>0</v>
      </c>
      <c r="BI18" s="4">
        <v>249.4</v>
      </c>
      <c r="BJ18" s="4">
        <f>SUM(BJ15:BJ17)</f>
        <v>15.900000000000176</v>
      </c>
      <c r="BK18" s="4">
        <f>SUM(BK15:BK17)</f>
        <v>0</v>
      </c>
      <c r="BL18" s="4">
        <f t="shared" ref="BL18:BM18" si="40">SUM(BL15:BL17)</f>
        <v>0</v>
      </c>
      <c r="BM18" s="4">
        <f t="shared" si="40"/>
        <v>15.900000000000176</v>
      </c>
      <c r="BN18" s="4">
        <v>379</v>
      </c>
      <c r="BO18" s="4">
        <v>0</v>
      </c>
      <c r="BP18" s="4">
        <v>0</v>
      </c>
      <c r="BQ18" s="4">
        <f>SUM(BQ15:BQ17)</f>
        <v>379</v>
      </c>
      <c r="BR18" s="4">
        <f>SUM(BR15:BR17)</f>
        <v>382.50797922458707</v>
      </c>
      <c r="BT18" s="45">
        <f>SUM(BT15:BT17)</f>
        <v>118</v>
      </c>
      <c r="BU18" s="45">
        <f>SUM(BU15:BU17)</f>
        <v>81</v>
      </c>
      <c r="BV18" s="45">
        <f>SUM(BV15:BV17)</f>
        <v>317</v>
      </c>
      <c r="BW18" s="45">
        <f>SUM(BW15:BW17)</f>
        <v>49</v>
      </c>
      <c r="BX18" s="45">
        <f>SUM(BX15:BX17)</f>
        <v>565</v>
      </c>
      <c r="BZ18" s="45">
        <f>SUM(BZ15:BZ17)</f>
        <v>136</v>
      </c>
      <c r="CA18" s="45">
        <f>SUM(CA15:CA17)</f>
        <v>70</v>
      </c>
      <c r="CB18" s="45">
        <f>SUM(CB15:CB17)</f>
        <v>277</v>
      </c>
      <c r="CC18" s="45">
        <f>SUM(CC15:CC17)</f>
        <v>31</v>
      </c>
      <c r="CD18" s="45">
        <f>SUM(CD15:CD17)</f>
        <v>514</v>
      </c>
    </row>
    <row r="19" spans="2:82" x14ac:dyDescent="0.25">
      <c r="D19" s="4"/>
      <c r="E19" s="4"/>
      <c r="F19" s="4"/>
      <c r="G19" s="4"/>
      <c r="H19" s="4"/>
      <c r="I19" s="4"/>
      <c r="J19" s="4"/>
      <c r="K19" s="4"/>
      <c r="L19" s="4"/>
      <c r="M19" s="4"/>
      <c r="N19" s="4"/>
      <c r="O19" s="4"/>
      <c r="P19" s="4"/>
      <c r="Q19" s="4"/>
      <c r="R19" s="4"/>
      <c r="S19" s="4"/>
      <c r="T19" s="4"/>
      <c r="U19" s="4"/>
      <c r="V19" s="4"/>
      <c r="W19" s="4"/>
      <c r="X19" s="33"/>
      <c r="Y19" s="4"/>
      <c r="Z19" s="4"/>
      <c r="AA19" s="4"/>
      <c r="AB19" s="4"/>
      <c r="AC19" s="4"/>
      <c r="AD19" s="4"/>
      <c r="AE19" s="4"/>
      <c r="AF19" s="4"/>
      <c r="AG19" s="4"/>
      <c r="AH19" s="4"/>
      <c r="AI19" s="4"/>
      <c r="AJ19" s="4"/>
      <c r="AK19" s="4"/>
      <c r="AL19" s="4"/>
      <c r="AM19" s="4"/>
      <c r="AN19" s="4"/>
      <c r="AO19" s="4"/>
      <c r="AP19" s="4"/>
      <c r="AQ19" s="4"/>
      <c r="AR19" s="4"/>
      <c r="AT19" s="30"/>
      <c r="AU19" s="4"/>
      <c r="AV19" s="4"/>
      <c r="AW19" s="4"/>
      <c r="AX19" s="4"/>
      <c r="AY19" s="4"/>
      <c r="AZ19" s="30"/>
      <c r="BA19" s="4"/>
      <c r="BB19" s="4"/>
      <c r="BC19" s="4"/>
      <c r="BD19" s="4"/>
      <c r="BE19" s="4"/>
      <c r="BF19" s="30"/>
      <c r="BG19" s="4"/>
      <c r="BH19" s="4"/>
      <c r="BI19" s="4"/>
      <c r="BJ19" s="30"/>
      <c r="BK19" s="4"/>
      <c r="BL19" s="4"/>
      <c r="BM19" s="4"/>
      <c r="BN19" s="4"/>
      <c r="BO19" s="4"/>
      <c r="BP19" s="4"/>
      <c r="BQ19" s="4"/>
      <c r="BR19" s="4"/>
      <c r="BT19" s="102"/>
      <c r="BU19" s="30"/>
      <c r="BV19" s="102"/>
      <c r="BW19" s="102"/>
      <c r="BX19" s="102"/>
      <c r="BZ19" s="102"/>
      <c r="CA19" s="102"/>
      <c r="CB19" s="102"/>
      <c r="CC19" s="102"/>
      <c r="CD19" s="102"/>
    </row>
    <row r="20" spans="2:82" x14ac:dyDescent="0.25">
      <c r="B20" s="1" t="s">
        <v>78</v>
      </c>
      <c r="D20" s="4">
        <v>-5.7110000000000001E-2</v>
      </c>
      <c r="E20" s="4"/>
      <c r="F20" s="4"/>
      <c r="G20" s="4">
        <f>SUM(D20:F20)</f>
        <v>-5.7110000000000001E-2</v>
      </c>
      <c r="H20" s="4">
        <v>-0.11980399999999999</v>
      </c>
      <c r="I20" s="4"/>
      <c r="J20" s="4"/>
      <c r="K20" s="4">
        <f>SUM(H20:J20)</f>
        <v>-0.11980399999999999</v>
      </c>
      <c r="L20" s="4">
        <v>-2.9766000000000001E-2</v>
      </c>
      <c r="M20" s="4"/>
      <c r="N20" s="4"/>
      <c r="O20" s="4">
        <f>SUM(L20:N20)</f>
        <v>-2.9766000000000001E-2</v>
      </c>
      <c r="P20" s="4">
        <v>-4.2164059999999992</v>
      </c>
      <c r="Q20" s="4"/>
      <c r="R20" s="4"/>
      <c r="S20" s="4">
        <f>SUM(P20:R20)</f>
        <v>-4.2164059999999992</v>
      </c>
      <c r="T20" s="4">
        <v>-4.5999999999999996</v>
      </c>
      <c r="U20" s="4"/>
      <c r="V20" s="4"/>
      <c r="W20" s="4">
        <f>SUM(T20:V20)</f>
        <v>-4.5999999999999996</v>
      </c>
      <c r="X20" s="33"/>
      <c r="Y20" s="4">
        <v>0.2</v>
      </c>
      <c r="Z20" s="4"/>
      <c r="AA20" s="4"/>
      <c r="AB20" s="4">
        <f>SUM(Y20:AA20)</f>
        <v>0.2</v>
      </c>
      <c r="AC20" s="4">
        <v>-5.3</v>
      </c>
      <c r="AD20" s="4"/>
      <c r="AE20" s="4"/>
      <c r="AF20" s="4">
        <f>SUM(AC20:AE20)</f>
        <v>-5.3</v>
      </c>
      <c r="AG20" s="4">
        <v>0.2</v>
      </c>
      <c r="AH20" s="4"/>
      <c r="AI20" s="4"/>
      <c r="AJ20" s="4">
        <f>SUM(AG20:AI20)</f>
        <v>0.2</v>
      </c>
      <c r="AK20" s="4">
        <v>0</v>
      </c>
      <c r="AL20" s="4"/>
      <c r="AM20" s="4"/>
      <c r="AN20" s="4">
        <f>SUM(AK20:AM20)</f>
        <v>0</v>
      </c>
      <c r="AO20" s="4">
        <v>-4.9000000000000004</v>
      </c>
      <c r="AP20" s="4"/>
      <c r="AQ20" s="4"/>
      <c r="AR20" s="4">
        <f>SUM(AO20:AQ20)</f>
        <v>-4.9000000000000004</v>
      </c>
      <c r="AT20" s="4">
        <v>0.1</v>
      </c>
      <c r="AU20" s="4"/>
      <c r="AV20" s="4"/>
      <c r="AW20" s="4">
        <v>0.1</v>
      </c>
      <c r="AX20" s="4"/>
      <c r="AY20" s="4">
        <v>0.1</v>
      </c>
      <c r="AZ20" s="4">
        <v>0.124336</v>
      </c>
      <c r="BA20" s="4"/>
      <c r="BB20" s="4"/>
      <c r="BC20" s="4">
        <v>0.124336</v>
      </c>
      <c r="BD20" s="4"/>
      <c r="BE20" s="4">
        <v>0.124336</v>
      </c>
      <c r="BF20" s="4">
        <v>0.19219800000000001</v>
      </c>
      <c r="BG20" s="4"/>
      <c r="BH20" s="4"/>
      <c r="BI20" s="4">
        <v>0.19219800000000001</v>
      </c>
      <c r="BJ20" s="4">
        <f t="shared" ref="BJ20:BJ22" si="41">BN20-AT20-AZ20-BF20</f>
        <v>0.58346600000000004</v>
      </c>
      <c r="BK20" s="4"/>
      <c r="BL20" s="4"/>
      <c r="BM20" s="4">
        <f t="shared" ref="BM20:BM22" si="42">SUM(BJ20:BL20)</f>
        <v>0.58346600000000004</v>
      </c>
      <c r="BN20" s="4">
        <v>1</v>
      </c>
      <c r="BO20" s="4"/>
      <c r="BP20" s="4"/>
      <c r="BQ20" s="4">
        <f>SUM(BN20:BP20)</f>
        <v>1</v>
      </c>
      <c r="BR20" s="4">
        <f t="shared" ref="BR20:BR23" si="43">AY20+BE20+BI20+BM20</f>
        <v>1</v>
      </c>
      <c r="BT20" s="45">
        <f>'Matas Group P&amp;L and KPIs'!BP20</f>
        <v>0</v>
      </c>
      <c r="BU20" s="45">
        <f>'Matas Group P&amp;L and KPIs'!BQ20</f>
        <v>0</v>
      </c>
      <c r="BV20" s="45">
        <f>'Matas Group P&amp;L and KPIs'!BR20</f>
        <v>0</v>
      </c>
      <c r="BW20" s="45">
        <f>'Matas Group P&amp;L and KPIs'!BS20</f>
        <v>1</v>
      </c>
      <c r="BX20" s="45">
        <f t="shared" ref="BX20:BX22" si="44">SUM(BT20:BW20)</f>
        <v>1</v>
      </c>
      <c r="BZ20" s="45">
        <f>'Matas Group P&amp;L and KPIs'!BV20</f>
        <v>0</v>
      </c>
      <c r="CA20" s="45">
        <f>'Matas Group P&amp;L and KPIs'!BW20</f>
        <v>0</v>
      </c>
      <c r="CB20" s="45">
        <f>'Matas Group P&amp;L and KPIs'!BX20</f>
        <v>0</v>
      </c>
      <c r="CC20" s="45">
        <f>'Matas Group P&amp;L and KPIs'!BY20</f>
        <v>1</v>
      </c>
      <c r="CD20" s="45">
        <f t="shared" ref="CD20:CD22" si="45">SUM(BZ20:CC20)</f>
        <v>1</v>
      </c>
    </row>
    <row r="21" spans="2:82" x14ac:dyDescent="0.25">
      <c r="B21" s="1" t="s">
        <v>13</v>
      </c>
      <c r="D21" s="4">
        <v>1.5643000000000001E-2</v>
      </c>
      <c r="E21" s="4"/>
      <c r="F21" s="4"/>
      <c r="G21" s="4">
        <f t="shared" ref="G21:G22" si="46">SUM(D21:F21)</f>
        <v>1.5643000000000001E-2</v>
      </c>
      <c r="H21" s="4">
        <v>2.4891E-2</v>
      </c>
      <c r="I21" s="4"/>
      <c r="J21" s="4"/>
      <c r="K21" s="4">
        <f t="shared" ref="K21:K22" si="47">SUM(H21:J21)</f>
        <v>2.4891E-2</v>
      </c>
      <c r="L21" s="4">
        <v>5.1147099999999996</v>
      </c>
      <c r="M21" s="4"/>
      <c r="N21" s="4"/>
      <c r="O21" s="4">
        <f t="shared" ref="O21:O22" si="48">SUM(L21:N21)</f>
        <v>5.1147099999999996</v>
      </c>
      <c r="P21" s="4">
        <v>0.10422200000000004</v>
      </c>
      <c r="Q21" s="4"/>
      <c r="R21" s="4"/>
      <c r="S21" s="4">
        <f t="shared" ref="S21:S22" si="49">SUM(P21:R21)</f>
        <v>0.10422200000000004</v>
      </c>
      <c r="T21" s="4">
        <v>5.3</v>
      </c>
      <c r="U21" s="4"/>
      <c r="V21" s="4"/>
      <c r="W21" s="4">
        <f t="shared" ref="W21:W22" si="50">SUM(T21:V21)</f>
        <v>5.3</v>
      </c>
      <c r="X21" s="33"/>
      <c r="Y21" s="4">
        <v>0</v>
      </c>
      <c r="Z21" s="4"/>
      <c r="AA21" s="4"/>
      <c r="AB21" s="4">
        <f t="shared" ref="AB21:AB22" si="51">SUM(Y21:AA21)</f>
        <v>0</v>
      </c>
      <c r="AC21" s="4">
        <v>0</v>
      </c>
      <c r="AD21" s="4"/>
      <c r="AE21" s="4"/>
      <c r="AF21" s="4">
        <f t="shared" ref="AF21:AF22" si="52">SUM(AC21:AE21)</f>
        <v>0</v>
      </c>
      <c r="AG21" s="4">
        <v>0.1</v>
      </c>
      <c r="AH21" s="4"/>
      <c r="AI21" s="4"/>
      <c r="AJ21" s="4">
        <f t="shared" ref="AJ21:AJ22" si="53">SUM(AG21:AI21)</f>
        <v>0.1</v>
      </c>
      <c r="AK21" s="4">
        <v>0.3</v>
      </c>
      <c r="AL21" s="4"/>
      <c r="AM21" s="4"/>
      <c r="AN21" s="4">
        <f t="shared" ref="AN21:AN22" si="54">SUM(AK21:AM21)</f>
        <v>0.3</v>
      </c>
      <c r="AO21" s="4">
        <v>0.5</v>
      </c>
      <c r="AP21" s="4"/>
      <c r="AQ21" s="4"/>
      <c r="AR21" s="4">
        <f t="shared" ref="AR21:AR22" si="55">SUM(AO21:AQ21)</f>
        <v>0.5</v>
      </c>
      <c r="AT21" s="4">
        <v>0</v>
      </c>
      <c r="AU21" s="4"/>
      <c r="AV21" s="4"/>
      <c r="AW21" s="4">
        <v>0</v>
      </c>
      <c r="AX21" s="4"/>
      <c r="AY21" s="4">
        <v>0</v>
      </c>
      <c r="AZ21" s="4">
        <v>2.6518619999999999</v>
      </c>
      <c r="BA21" s="4"/>
      <c r="BB21" s="4"/>
      <c r="BC21" s="4">
        <v>2.6518619999999999</v>
      </c>
      <c r="BD21" s="4"/>
      <c r="BE21" s="4">
        <v>2.6518619999999999</v>
      </c>
      <c r="BF21" s="4">
        <v>4.8961969999999999</v>
      </c>
      <c r="BG21" s="4"/>
      <c r="BH21" s="4"/>
      <c r="BI21" s="4">
        <v>4.8961969999999999</v>
      </c>
      <c r="BJ21" s="4">
        <f t="shared" si="41"/>
        <v>4.4519410000000006</v>
      </c>
      <c r="BK21" s="4"/>
      <c r="BL21" s="4"/>
      <c r="BM21" s="4">
        <f t="shared" si="42"/>
        <v>4.4519410000000006</v>
      </c>
      <c r="BN21" s="4">
        <v>12</v>
      </c>
      <c r="BO21" s="4"/>
      <c r="BP21" s="4"/>
      <c r="BQ21" s="4">
        <f t="shared" ref="BQ21:BQ22" si="56">SUM(BN21:BP21)</f>
        <v>12</v>
      </c>
      <c r="BR21" s="4">
        <f t="shared" si="43"/>
        <v>12</v>
      </c>
      <c r="BT21" s="45">
        <f>'Matas Group P&amp;L and KPIs'!BP21</f>
        <v>2</v>
      </c>
      <c r="BU21" s="45">
        <f>'Matas Group P&amp;L and KPIs'!BQ21</f>
        <v>0</v>
      </c>
      <c r="BV21" s="45">
        <f>'Matas Group P&amp;L and KPIs'!BR21</f>
        <v>0</v>
      </c>
      <c r="BW21" s="45">
        <f>'Matas Group P&amp;L and KPIs'!BS21</f>
        <v>-1</v>
      </c>
      <c r="BX21" s="45">
        <f t="shared" si="44"/>
        <v>1</v>
      </c>
      <c r="BZ21" s="45">
        <f>'Matas Group P&amp;L and KPIs'!BV21</f>
        <v>0</v>
      </c>
      <c r="CA21" s="45">
        <f>'Matas Group P&amp;L and KPIs'!BW21</f>
        <v>1</v>
      </c>
      <c r="CB21" s="45">
        <f>'Matas Group P&amp;L and KPIs'!BX21</f>
        <v>0</v>
      </c>
      <c r="CC21" s="45">
        <f>'Matas Group P&amp;L and KPIs'!BY21</f>
        <v>4</v>
      </c>
      <c r="CD21" s="45">
        <f t="shared" si="45"/>
        <v>5</v>
      </c>
    </row>
    <row r="22" spans="2:82" x14ac:dyDescent="0.25">
      <c r="B22" s="1" t="s">
        <v>14</v>
      </c>
      <c r="D22" s="4">
        <v>-10.5</v>
      </c>
      <c r="E22" s="4"/>
      <c r="F22" s="4"/>
      <c r="G22" s="4">
        <f t="shared" si="46"/>
        <v>-10.5</v>
      </c>
      <c r="H22" s="4">
        <v>-10.199999999999999</v>
      </c>
      <c r="I22" s="4"/>
      <c r="J22" s="4"/>
      <c r="K22" s="4">
        <f t="shared" si="47"/>
        <v>-10.199999999999999</v>
      </c>
      <c r="L22" s="4">
        <v>-9.3000000000000007</v>
      </c>
      <c r="M22" s="4"/>
      <c r="N22" s="4"/>
      <c r="O22" s="4">
        <f t="shared" si="48"/>
        <v>-9.3000000000000007</v>
      </c>
      <c r="P22" s="4">
        <v>12.800000000000004</v>
      </c>
      <c r="Q22" s="4"/>
      <c r="R22" s="4"/>
      <c r="S22" s="4">
        <f t="shared" si="49"/>
        <v>12.800000000000004</v>
      </c>
      <c r="T22" s="4">
        <v>-37.9</v>
      </c>
      <c r="U22" s="4"/>
      <c r="V22" s="4"/>
      <c r="W22" s="4">
        <f t="shared" si="50"/>
        <v>-37.9</v>
      </c>
      <c r="X22" s="33"/>
      <c r="Y22" s="4">
        <v>-9.1999999999999993</v>
      </c>
      <c r="Z22" s="4"/>
      <c r="AA22" s="4"/>
      <c r="AB22" s="4">
        <f t="shared" si="51"/>
        <v>-9.1999999999999993</v>
      </c>
      <c r="AC22" s="4">
        <v>-8</v>
      </c>
      <c r="AD22" s="4"/>
      <c r="AE22" s="4"/>
      <c r="AF22" s="4">
        <f t="shared" si="52"/>
        <v>-8</v>
      </c>
      <c r="AG22" s="4">
        <v>-12.9</v>
      </c>
      <c r="AH22" s="4"/>
      <c r="AI22" s="4"/>
      <c r="AJ22" s="4">
        <f t="shared" si="53"/>
        <v>-12.9</v>
      </c>
      <c r="AK22" s="4">
        <v>-15.8</v>
      </c>
      <c r="AL22" s="4"/>
      <c r="AM22" s="4"/>
      <c r="AN22" s="4">
        <f t="shared" si="54"/>
        <v>-15.8</v>
      </c>
      <c r="AO22" s="4">
        <v>-45.9</v>
      </c>
      <c r="AP22" s="4"/>
      <c r="AQ22" s="4"/>
      <c r="AR22" s="4">
        <f t="shared" si="55"/>
        <v>-45.9</v>
      </c>
      <c r="AT22" s="4">
        <v>-23.4</v>
      </c>
      <c r="AU22" s="4"/>
      <c r="AV22" s="4"/>
      <c r="AW22" s="4">
        <v>-23.4</v>
      </c>
      <c r="AX22" s="4">
        <v>-12.525650027960101</v>
      </c>
      <c r="AY22" s="4">
        <v>-35.925650027960103</v>
      </c>
      <c r="AZ22" s="4">
        <v>-24.2</v>
      </c>
      <c r="BA22" s="4"/>
      <c r="BB22" s="4"/>
      <c r="BC22" s="4">
        <v>-24.2</v>
      </c>
      <c r="BD22" s="4">
        <v>-5.0213999999999999</v>
      </c>
      <c r="BE22" s="4">
        <v>-29.221399999999999</v>
      </c>
      <c r="BF22" s="4">
        <v>-34.4</v>
      </c>
      <c r="BG22" s="4"/>
      <c r="BH22" s="4"/>
      <c r="BI22" s="4">
        <v>-34.4</v>
      </c>
      <c r="BJ22" s="4">
        <f t="shared" si="41"/>
        <v>-61.999999999999993</v>
      </c>
      <c r="BK22" s="4"/>
      <c r="BL22" s="4"/>
      <c r="BM22" s="4">
        <f t="shared" si="42"/>
        <v>-61.999999999999993</v>
      </c>
      <c r="BN22" s="4">
        <v>-144</v>
      </c>
      <c r="BO22" s="4"/>
      <c r="BP22" s="4"/>
      <c r="BQ22" s="4">
        <f t="shared" si="56"/>
        <v>-144</v>
      </c>
      <c r="BR22" s="4">
        <f t="shared" si="43"/>
        <v>-161.5470500279601</v>
      </c>
      <c r="BT22" s="45">
        <f>'Matas Group P&amp;L and KPIs'!BP22</f>
        <v>-44</v>
      </c>
      <c r="BU22" s="45">
        <f>'Matas Group P&amp;L and KPIs'!BQ22</f>
        <v>-50</v>
      </c>
      <c r="BV22" s="45">
        <f>'Matas Group P&amp;L and KPIs'!BR22</f>
        <v>-51</v>
      </c>
      <c r="BW22" s="45">
        <f>'Matas Group P&amp;L and KPIs'!BS22</f>
        <v>-38</v>
      </c>
      <c r="BX22" s="45">
        <f t="shared" si="44"/>
        <v>-183</v>
      </c>
      <c r="BZ22" s="45">
        <f>'Matas Group P&amp;L and KPIs'!BV22</f>
        <v>-54</v>
      </c>
      <c r="CA22" s="45">
        <f>'Matas Group P&amp;L and KPIs'!BW22</f>
        <v>-40</v>
      </c>
      <c r="CB22" s="45">
        <f>'Matas Group P&amp;L and KPIs'!BX22</f>
        <v>-38</v>
      </c>
      <c r="CC22" s="45">
        <f>'Matas Group P&amp;L and KPIs'!BY22</f>
        <v>-36</v>
      </c>
      <c r="CD22" s="45">
        <f t="shared" si="45"/>
        <v>-168</v>
      </c>
    </row>
    <row r="23" spans="2:82" x14ac:dyDescent="0.25">
      <c r="B23" s="6" t="s">
        <v>15</v>
      </c>
      <c r="D23" s="7">
        <v>-10.541466999999999</v>
      </c>
      <c r="E23" s="7">
        <v>0</v>
      </c>
      <c r="F23" s="7">
        <v>0</v>
      </c>
      <c r="G23" s="7">
        <f>SUM(G20:G22)</f>
        <v>-10.541467000000001</v>
      </c>
      <c r="H23" s="7">
        <v>-10.294912999999999</v>
      </c>
      <c r="I23" s="7">
        <v>0</v>
      </c>
      <c r="J23" s="7">
        <v>0</v>
      </c>
      <c r="K23" s="7">
        <f>SUM(K20:K22)</f>
        <v>-10.294912999999999</v>
      </c>
      <c r="L23" s="7">
        <v>-4.2150559999999997</v>
      </c>
      <c r="M23" s="7">
        <v>0</v>
      </c>
      <c r="N23" s="7">
        <v>0</v>
      </c>
      <c r="O23" s="7">
        <f>SUM(O20:O22)</f>
        <v>-4.2150560000000015</v>
      </c>
      <c r="P23" s="7">
        <v>8.6878160000000051</v>
      </c>
      <c r="Q23" s="7">
        <v>0</v>
      </c>
      <c r="R23" s="7">
        <v>0</v>
      </c>
      <c r="S23" s="7">
        <f>SUM(S20:S22)</f>
        <v>8.6878160000000051</v>
      </c>
      <c r="T23" s="7">
        <v>-37.199999999999996</v>
      </c>
      <c r="U23" s="7">
        <v>0</v>
      </c>
      <c r="V23" s="7">
        <v>0</v>
      </c>
      <c r="W23" s="7">
        <f>SUM(W20:W22)</f>
        <v>-37.199999999999996</v>
      </c>
      <c r="X23" s="33"/>
      <c r="Y23" s="7">
        <v>-9</v>
      </c>
      <c r="Z23" s="7">
        <v>0</v>
      </c>
      <c r="AA23" s="7">
        <v>0</v>
      </c>
      <c r="AB23" s="7">
        <f>SUM(AB20:AB22)</f>
        <v>-9</v>
      </c>
      <c r="AC23" s="7">
        <v>-13.3</v>
      </c>
      <c r="AD23" s="7">
        <v>0</v>
      </c>
      <c r="AE23" s="7">
        <v>0</v>
      </c>
      <c r="AF23" s="7">
        <f>SUM(AF20:AF22)</f>
        <v>-13.3</v>
      </c>
      <c r="AG23" s="7">
        <v>-12.6</v>
      </c>
      <c r="AH23" s="7">
        <v>0</v>
      </c>
      <c r="AI23" s="7">
        <v>0</v>
      </c>
      <c r="AJ23" s="7">
        <f>SUM(AJ20:AJ22)</f>
        <v>-12.6</v>
      </c>
      <c r="AK23" s="7">
        <v>-15.5</v>
      </c>
      <c r="AL23" s="7">
        <v>0</v>
      </c>
      <c r="AM23" s="7">
        <v>0</v>
      </c>
      <c r="AN23" s="7">
        <f>SUM(AN20:AN22)</f>
        <v>-15.5</v>
      </c>
      <c r="AO23" s="7">
        <v>-50.3</v>
      </c>
      <c r="AP23" s="7">
        <v>0</v>
      </c>
      <c r="AQ23" s="7">
        <v>0</v>
      </c>
      <c r="AR23" s="7">
        <f>SUM(AR20:AR22)</f>
        <v>-50.3</v>
      </c>
      <c r="AT23" s="7">
        <v>-23.299999999999997</v>
      </c>
      <c r="AU23" s="7">
        <v>0</v>
      </c>
      <c r="AV23" s="7">
        <v>0</v>
      </c>
      <c r="AW23" s="7">
        <v>-23.299999999999997</v>
      </c>
      <c r="AX23" s="7">
        <v>-12.525650027960101</v>
      </c>
      <c r="AY23" s="7">
        <v>-35.825650027960094</v>
      </c>
      <c r="AZ23" s="7">
        <v>-21.423801999999998</v>
      </c>
      <c r="BA23" s="7">
        <v>0</v>
      </c>
      <c r="BB23" s="7">
        <v>0</v>
      </c>
      <c r="BC23" s="7">
        <v>-21.423801999999998</v>
      </c>
      <c r="BD23" s="7">
        <v>-5.0213999999999999</v>
      </c>
      <c r="BE23" s="7">
        <v>-26.445201999999998</v>
      </c>
      <c r="BF23" s="7">
        <v>-29.311604999999997</v>
      </c>
      <c r="BG23" s="7">
        <v>0</v>
      </c>
      <c r="BH23" s="7">
        <v>0</v>
      </c>
      <c r="BI23" s="7">
        <v>-29.311605</v>
      </c>
      <c r="BJ23" s="7">
        <f>SUM(BJ20:BJ22)</f>
        <v>-56.964592999999994</v>
      </c>
      <c r="BK23" s="7">
        <f>SUM(BK20:BK22)</f>
        <v>0</v>
      </c>
      <c r="BL23" s="7">
        <f t="shared" ref="BL23:BM23" si="57">SUM(BL20:BL22)</f>
        <v>0</v>
      </c>
      <c r="BM23" s="7">
        <f t="shared" si="57"/>
        <v>-56.964592999999994</v>
      </c>
      <c r="BN23" s="7">
        <v>-131</v>
      </c>
      <c r="BO23" s="7">
        <v>0</v>
      </c>
      <c r="BP23" s="7">
        <v>0</v>
      </c>
      <c r="BQ23" s="7">
        <f>SUM(BQ20:BQ22)</f>
        <v>-131</v>
      </c>
      <c r="BR23" s="7">
        <f t="shared" si="43"/>
        <v>-148.5470500279601</v>
      </c>
      <c r="BT23" s="103">
        <f t="shared" ref="BT23:BV23" si="58">SUM(BT20:BT22)</f>
        <v>-42</v>
      </c>
      <c r="BU23" s="103">
        <f t="shared" si="58"/>
        <v>-50</v>
      </c>
      <c r="BV23" s="103">
        <f t="shared" si="58"/>
        <v>-51</v>
      </c>
      <c r="BW23" s="103">
        <f>SUM(BW20:BW22)</f>
        <v>-38</v>
      </c>
      <c r="BX23" s="103">
        <f>SUM(BX20:BX22)</f>
        <v>-181</v>
      </c>
      <c r="BZ23" s="103">
        <f>SUM(BZ20:BZ22)</f>
        <v>-54</v>
      </c>
      <c r="CA23" s="103">
        <f>SUM(CA20:CA22)</f>
        <v>-39</v>
      </c>
      <c r="CB23" s="103">
        <f>SUM(CB20:CB22)</f>
        <v>-38</v>
      </c>
      <c r="CC23" s="103">
        <f>SUM(CC20:CC22)</f>
        <v>-31</v>
      </c>
      <c r="CD23" s="103">
        <f>SUM(CD20:CD22)</f>
        <v>-162</v>
      </c>
    </row>
    <row r="24" spans="2:82" x14ac:dyDescent="0.25">
      <c r="B24" s="8" t="s">
        <v>16</v>
      </c>
      <c r="D24" s="4">
        <v>67.458532999999903</v>
      </c>
      <c r="E24" s="4">
        <v>0</v>
      </c>
      <c r="F24" s="4">
        <v>0</v>
      </c>
      <c r="G24" s="4">
        <f>G18+G23</f>
        <v>67.458532999999846</v>
      </c>
      <c r="H24" s="4">
        <v>46.405087000000002</v>
      </c>
      <c r="I24" s="4">
        <v>0</v>
      </c>
      <c r="J24" s="4">
        <v>0</v>
      </c>
      <c r="K24" s="4">
        <f>K18+K23</f>
        <v>46.405087000000002</v>
      </c>
      <c r="L24" s="4">
        <v>189.4849440000001</v>
      </c>
      <c r="M24" s="4">
        <v>0</v>
      </c>
      <c r="N24" s="4">
        <v>0</v>
      </c>
      <c r="O24" s="4">
        <f>O18+O23</f>
        <v>189.4849440000001</v>
      </c>
      <c r="P24" s="4">
        <v>282.58781599999998</v>
      </c>
      <c r="Q24" s="4">
        <v>0</v>
      </c>
      <c r="R24" s="4">
        <v>0</v>
      </c>
      <c r="S24" s="4">
        <f>S18+S23</f>
        <v>282.58781599999998</v>
      </c>
      <c r="T24" s="4">
        <v>351.1</v>
      </c>
      <c r="U24" s="4">
        <v>0</v>
      </c>
      <c r="V24" s="4">
        <v>0</v>
      </c>
      <c r="W24" s="4">
        <f>W18+W23</f>
        <v>351.0999999999998</v>
      </c>
      <c r="X24" s="33"/>
      <c r="Y24" s="4">
        <v>88.6</v>
      </c>
      <c r="Z24" s="4">
        <v>0</v>
      </c>
      <c r="AA24" s="4">
        <v>0</v>
      </c>
      <c r="AB24" s="4">
        <f>AB18+AB23</f>
        <v>88.600000000000023</v>
      </c>
      <c r="AC24" s="4">
        <v>60</v>
      </c>
      <c r="AD24" s="4">
        <v>0</v>
      </c>
      <c r="AE24" s="4">
        <v>0</v>
      </c>
      <c r="AF24" s="4">
        <f>AF18+AF23</f>
        <v>60.000000000000114</v>
      </c>
      <c r="AG24" s="4">
        <v>188.8</v>
      </c>
      <c r="AH24" s="4">
        <v>0</v>
      </c>
      <c r="AI24" s="4">
        <v>0</v>
      </c>
      <c r="AJ24" s="4">
        <f>AJ18+AJ23</f>
        <v>188.80000000000004</v>
      </c>
      <c r="AK24" s="4">
        <v>35.200000000000003</v>
      </c>
      <c r="AL24" s="4">
        <v>0</v>
      </c>
      <c r="AM24" s="4">
        <v>0</v>
      </c>
      <c r="AN24" s="4">
        <f>AN18+AN23</f>
        <v>35.199999999999932</v>
      </c>
      <c r="AO24" s="4">
        <v>372.8</v>
      </c>
      <c r="AP24" s="4">
        <v>0</v>
      </c>
      <c r="AQ24" s="4">
        <v>0</v>
      </c>
      <c r="AR24" s="4">
        <f>AR18+AR23</f>
        <v>372.80000000000081</v>
      </c>
      <c r="AT24" s="4">
        <v>65.400000000000034</v>
      </c>
      <c r="AU24" s="4">
        <v>0</v>
      </c>
      <c r="AV24" s="4">
        <v>0</v>
      </c>
      <c r="AW24" s="4">
        <v>65.400000000000077</v>
      </c>
      <c r="AX24" s="4">
        <v>-7.8650708033731185</v>
      </c>
      <c r="AY24" s="4">
        <v>57.534929196626962</v>
      </c>
      <c r="AZ24" s="4">
        <v>3.5761980000001437</v>
      </c>
      <c r="BA24" s="4">
        <v>0</v>
      </c>
      <c r="BB24" s="4">
        <v>0</v>
      </c>
      <c r="BC24" s="4">
        <v>3.5761980000001721</v>
      </c>
      <c r="BD24" s="4">
        <v>-6.173999999999964</v>
      </c>
      <c r="BE24" s="4">
        <v>-2.5978019999997919</v>
      </c>
      <c r="BF24" s="4">
        <v>220.08839500000002</v>
      </c>
      <c r="BG24" s="4">
        <v>0</v>
      </c>
      <c r="BH24" s="4">
        <v>0</v>
      </c>
      <c r="BI24" s="4">
        <v>220.08839499999999</v>
      </c>
      <c r="BJ24" s="4">
        <f>BJ18+BJ23</f>
        <v>-41.064592999999817</v>
      </c>
      <c r="BK24" s="4">
        <f>BK18+BK23</f>
        <v>0</v>
      </c>
      <c r="BL24" s="4">
        <f t="shared" ref="BL24" si="59">BL18+BL23</f>
        <v>0</v>
      </c>
      <c r="BM24" s="4">
        <f>BM18+BM23</f>
        <v>-41.064592999999817</v>
      </c>
      <c r="BN24" s="4">
        <v>248</v>
      </c>
      <c r="BO24" s="4">
        <v>0</v>
      </c>
      <c r="BP24" s="4">
        <v>0</v>
      </c>
      <c r="BQ24" s="4">
        <f>BQ18+BQ23</f>
        <v>248</v>
      </c>
      <c r="BR24" s="4">
        <f>BR18+BR23</f>
        <v>233.96092919662698</v>
      </c>
      <c r="BT24" s="45">
        <f>BT18+BT23</f>
        <v>76</v>
      </c>
      <c r="BU24" s="45">
        <f>BU18+BU23</f>
        <v>31</v>
      </c>
      <c r="BV24" s="45">
        <f>BV18+BV23</f>
        <v>266</v>
      </c>
      <c r="BW24" s="45">
        <f>BW18+BW23</f>
        <v>11</v>
      </c>
      <c r="BX24" s="45">
        <f>BX18+BX23</f>
        <v>384</v>
      </c>
      <c r="BZ24" s="45">
        <f>BZ18+BZ23</f>
        <v>82</v>
      </c>
      <c r="CA24" s="45">
        <f>CA18+CA23</f>
        <v>31</v>
      </c>
      <c r="CB24" s="45">
        <f>CB18+CB23</f>
        <v>239</v>
      </c>
      <c r="CC24" s="45">
        <f>CC18+CC23</f>
        <v>0</v>
      </c>
      <c r="CD24" s="45">
        <f>CD18+CD23</f>
        <v>352</v>
      </c>
    </row>
    <row r="25" spans="2:82" x14ac:dyDescent="0.25">
      <c r="D25" s="1"/>
      <c r="E25" s="1"/>
      <c r="F25" s="1"/>
      <c r="G25" s="1"/>
      <c r="H25" s="1"/>
      <c r="I25" s="1"/>
      <c r="J25" s="1"/>
      <c r="K25" s="1"/>
      <c r="L25" s="1"/>
      <c r="M25" s="1"/>
      <c r="N25" s="1"/>
      <c r="O25" s="1"/>
      <c r="P25" s="4"/>
      <c r="Q25" s="1"/>
      <c r="R25" s="1"/>
      <c r="S25" s="1"/>
      <c r="T25" s="4"/>
      <c r="U25" s="1"/>
      <c r="V25" s="1"/>
      <c r="W25" s="1"/>
      <c r="X25" s="33"/>
      <c r="Y25" s="4"/>
      <c r="Z25" s="1"/>
      <c r="AA25" s="1"/>
      <c r="AB25" s="1"/>
      <c r="AC25" s="4"/>
      <c r="AD25" s="1"/>
      <c r="AE25" s="1"/>
      <c r="AF25" s="1"/>
      <c r="AG25" s="4"/>
      <c r="AH25" s="1"/>
      <c r="AI25" s="1"/>
      <c r="AJ25" s="1"/>
      <c r="AK25" s="4"/>
      <c r="AL25" s="1"/>
      <c r="AM25" s="1"/>
      <c r="AN25" s="1"/>
      <c r="AO25" s="4"/>
      <c r="AP25" s="1"/>
      <c r="AQ25" s="1"/>
      <c r="AR25" s="1"/>
      <c r="AT25" s="30"/>
      <c r="AU25" s="1"/>
      <c r="AV25" s="1"/>
      <c r="AW25" s="1"/>
      <c r="AX25" s="1"/>
      <c r="AY25" s="1"/>
      <c r="AZ25" s="30"/>
      <c r="BA25" s="1"/>
      <c r="BB25" s="1"/>
      <c r="BC25" s="1"/>
      <c r="BD25" s="1"/>
      <c r="BE25" s="1"/>
      <c r="BF25" s="30"/>
      <c r="BG25" s="1"/>
      <c r="BH25" s="1"/>
      <c r="BI25" s="1"/>
      <c r="BJ25" s="30"/>
      <c r="BK25" s="1"/>
      <c r="BL25" s="1"/>
      <c r="BM25" s="1"/>
      <c r="BN25" s="1"/>
      <c r="BO25" s="1"/>
      <c r="BP25" s="1"/>
      <c r="BQ25" s="1"/>
      <c r="BR25" s="1"/>
      <c r="BT25" s="102"/>
      <c r="BU25" s="30"/>
      <c r="BV25" s="102"/>
      <c r="BW25" s="102"/>
      <c r="BX25" s="102"/>
      <c r="BZ25" s="102"/>
      <c r="CA25" s="102"/>
      <c r="CB25" s="102"/>
      <c r="CC25" s="102"/>
      <c r="CD25" s="102"/>
    </row>
    <row r="26" spans="2:82" x14ac:dyDescent="0.25">
      <c r="B26" s="6" t="s">
        <v>17</v>
      </c>
      <c r="D26" s="7">
        <v>-13.355</v>
      </c>
      <c r="E26" s="7"/>
      <c r="F26" s="7"/>
      <c r="G26" s="7">
        <f>SUM(D26:F26)</f>
        <v>-13.355</v>
      </c>
      <c r="H26" s="7">
        <v>-10</v>
      </c>
      <c r="I26" s="7"/>
      <c r="J26" s="7"/>
      <c r="K26" s="7">
        <f>SUM(H26:J26)</f>
        <v>-10</v>
      </c>
      <c r="L26" s="7">
        <v>-42.8</v>
      </c>
      <c r="M26" s="7"/>
      <c r="N26" s="7"/>
      <c r="O26" s="7">
        <f>SUM(L26:N26)</f>
        <v>-42.8</v>
      </c>
      <c r="P26" s="7">
        <v>14.909999999999997</v>
      </c>
      <c r="Q26" s="7"/>
      <c r="R26" s="7"/>
      <c r="S26" s="7">
        <f>SUM(P26:R26)</f>
        <v>14.909999999999997</v>
      </c>
      <c r="T26" s="7">
        <v>-74.599999999999994</v>
      </c>
      <c r="U26" s="7"/>
      <c r="V26" s="7"/>
      <c r="W26" s="7">
        <f>SUM(T26:V26)</f>
        <v>-74.599999999999994</v>
      </c>
      <c r="X26" s="33"/>
      <c r="Y26" s="7">
        <v>-19.5</v>
      </c>
      <c r="Z26" s="7"/>
      <c r="AA26" s="7"/>
      <c r="AB26" s="7">
        <f>SUM(Y26:AA26)</f>
        <v>-19.5</v>
      </c>
      <c r="AC26" s="7">
        <v>-13.3</v>
      </c>
      <c r="AD26" s="7"/>
      <c r="AE26" s="7"/>
      <c r="AF26" s="7">
        <f>SUM(AC26:AE26)</f>
        <v>-13.3</v>
      </c>
      <c r="AG26" s="7">
        <v>-41.5</v>
      </c>
      <c r="AH26" s="7"/>
      <c r="AI26" s="7"/>
      <c r="AJ26" s="7">
        <f>SUM(AG26:AI26)</f>
        <v>-41.5</v>
      </c>
      <c r="AK26" s="7">
        <v>-17.7</v>
      </c>
      <c r="AL26" s="7"/>
      <c r="AM26" s="7"/>
      <c r="AN26" s="7">
        <f>SUM(AK26:AM26)</f>
        <v>-17.7</v>
      </c>
      <c r="AO26" s="7">
        <v>-92.1</v>
      </c>
      <c r="AP26" s="7"/>
      <c r="AQ26" s="7"/>
      <c r="AR26" s="7">
        <f>SUM(AO26:AQ26)</f>
        <v>-92.1</v>
      </c>
      <c r="AT26" s="7">
        <v>-16.399999999999999</v>
      </c>
      <c r="AU26" s="7"/>
      <c r="AV26" s="7"/>
      <c r="AW26" s="7">
        <v>-16.399999999999999</v>
      </c>
      <c r="AX26" s="7">
        <f>-AX24*0.206</f>
        <v>1.6202045854948623</v>
      </c>
      <c r="AY26" s="7">
        <f>AW26+AX26</f>
        <v>-14.779795414505136</v>
      </c>
      <c r="AZ26" s="7">
        <v>-2</v>
      </c>
      <c r="BA26" s="7"/>
      <c r="BB26" s="7"/>
      <c r="BC26" s="7">
        <v>-2</v>
      </c>
      <c r="BD26" s="7">
        <f>-BD24*0.206</f>
        <v>1.2718439999999924</v>
      </c>
      <c r="BE26" s="7">
        <f>BC26+BD26</f>
        <v>-0.72815600000000757</v>
      </c>
      <c r="BF26" s="7">
        <v>-56.9</v>
      </c>
      <c r="BG26" s="7"/>
      <c r="BH26" s="7"/>
      <c r="BI26" s="7">
        <v>-56.9</v>
      </c>
      <c r="BJ26" s="7">
        <f>BN26-AT26-AZ26-BF26</f>
        <v>-3.7000000000000028</v>
      </c>
      <c r="BK26" s="7"/>
      <c r="BL26" s="7"/>
      <c r="BM26" s="7">
        <f t="shared" ref="BM26" si="60">SUM(BJ26:BL26)</f>
        <v>-3.7000000000000028</v>
      </c>
      <c r="BN26" s="7">
        <v>-79</v>
      </c>
      <c r="BO26" s="7"/>
      <c r="BP26" s="7"/>
      <c r="BQ26" s="7">
        <f>SUM(BN26:BP26)</f>
        <v>-79</v>
      </c>
      <c r="BR26" s="7">
        <f>AY26+BE26+BI26+BM26</f>
        <v>-76.107951414505138</v>
      </c>
      <c r="BT26" s="103">
        <f>'Matas Group P&amp;L and KPIs'!BP26</f>
        <v>-17</v>
      </c>
      <c r="BU26" s="103">
        <f>'Matas Group P&amp;L and KPIs'!BQ26</f>
        <v>-7</v>
      </c>
      <c r="BV26" s="103">
        <f>'Matas Group P&amp;L and KPIs'!BR26</f>
        <v>-65</v>
      </c>
      <c r="BW26" s="103">
        <f>'Matas Group P&amp;L and KPIs'!BS26</f>
        <v>-13</v>
      </c>
      <c r="BX26" s="103">
        <f>SUM(BT26:BW26)</f>
        <v>-102</v>
      </c>
      <c r="BZ26" s="103">
        <f>'Matas Group P&amp;L and KPIs'!BV26</f>
        <v>-18</v>
      </c>
      <c r="CA26" s="103">
        <f>'Matas Group P&amp;L and KPIs'!BW26</f>
        <v>-7</v>
      </c>
      <c r="CB26" s="103">
        <f>'Matas Group P&amp;L and KPIs'!BX26</f>
        <v>-53</v>
      </c>
      <c r="CC26" s="103">
        <f>'Matas Group P&amp;L and KPIs'!BY26</f>
        <v>-31</v>
      </c>
      <c r="CD26" s="103">
        <f>SUM(BZ26:CC26)</f>
        <v>-109</v>
      </c>
    </row>
    <row r="27" spans="2:82" x14ac:dyDescent="0.25">
      <c r="B27" s="8" t="s">
        <v>18</v>
      </c>
      <c r="D27" s="4">
        <v>54.103532999999899</v>
      </c>
      <c r="E27" s="4">
        <v>0</v>
      </c>
      <c r="F27" s="4">
        <v>0</v>
      </c>
      <c r="G27" s="4">
        <f>SUM(G24:G26)</f>
        <v>54.103532999999842</v>
      </c>
      <c r="H27" s="4">
        <v>36.405087000000002</v>
      </c>
      <c r="I27" s="4">
        <v>0</v>
      </c>
      <c r="J27" s="4">
        <v>0</v>
      </c>
      <c r="K27" s="4">
        <f>SUM(K24:K26)</f>
        <v>36.405087000000002</v>
      </c>
      <c r="L27" s="4">
        <v>146.68494400000009</v>
      </c>
      <c r="M27" s="4">
        <v>0</v>
      </c>
      <c r="N27" s="4">
        <v>0</v>
      </c>
      <c r="O27" s="4">
        <f>SUM(O24:O26)</f>
        <v>146.68494400000009</v>
      </c>
      <c r="P27" s="4">
        <v>297.49781599999994</v>
      </c>
      <c r="Q27" s="4">
        <v>0</v>
      </c>
      <c r="R27" s="4">
        <v>0</v>
      </c>
      <c r="S27" s="4">
        <f>SUM(S24:S26)</f>
        <v>297.49781599999994</v>
      </c>
      <c r="T27" s="4">
        <v>276.5</v>
      </c>
      <c r="U27" s="4">
        <v>0</v>
      </c>
      <c r="V27" s="4">
        <v>0</v>
      </c>
      <c r="W27" s="4">
        <f>SUM(W24:W26)</f>
        <v>276.49999999999977</v>
      </c>
      <c r="X27" s="33"/>
      <c r="Y27" s="4">
        <v>69.099999999999994</v>
      </c>
      <c r="Z27" s="4">
        <v>0</v>
      </c>
      <c r="AA27" s="4">
        <v>0</v>
      </c>
      <c r="AB27" s="4">
        <f>SUM(AB24:AB26)</f>
        <v>69.100000000000023</v>
      </c>
      <c r="AC27" s="4">
        <v>46.7</v>
      </c>
      <c r="AD27" s="4">
        <v>0</v>
      </c>
      <c r="AE27" s="4">
        <v>0</v>
      </c>
      <c r="AF27" s="4">
        <f>SUM(AF24:AF26)</f>
        <v>46.700000000000117</v>
      </c>
      <c r="AG27" s="4">
        <v>147.30000000000001</v>
      </c>
      <c r="AH27" s="4">
        <v>0</v>
      </c>
      <c r="AI27" s="4">
        <v>0</v>
      </c>
      <c r="AJ27" s="4">
        <f>SUM(AJ24:AJ26)</f>
        <v>147.30000000000004</v>
      </c>
      <c r="AK27" s="4">
        <v>17.600000000000001</v>
      </c>
      <c r="AL27" s="4">
        <v>0</v>
      </c>
      <c r="AM27" s="4">
        <v>0</v>
      </c>
      <c r="AN27" s="4">
        <f>SUM(AN24:AN26)</f>
        <v>17.499999999999932</v>
      </c>
      <c r="AO27" s="4">
        <v>280.7</v>
      </c>
      <c r="AP27" s="4">
        <v>0</v>
      </c>
      <c r="AQ27" s="4">
        <v>0</v>
      </c>
      <c r="AR27" s="4">
        <f>SUM(AR24:AR26)</f>
        <v>280.70000000000084</v>
      </c>
      <c r="AT27" s="4">
        <v>49.000000000000036</v>
      </c>
      <c r="AU27" s="4">
        <v>0</v>
      </c>
      <c r="AV27" s="4">
        <v>0</v>
      </c>
      <c r="AW27" s="4">
        <v>49.000000000000078</v>
      </c>
      <c r="AX27" s="4">
        <f>AX24+AX26</f>
        <v>-6.2448662178782559</v>
      </c>
      <c r="AY27" s="4">
        <f>AY24+AY26</f>
        <v>42.755133782121824</v>
      </c>
      <c r="AZ27" s="4">
        <v>1.5761980000001437</v>
      </c>
      <c r="BA27" s="4">
        <v>0</v>
      </c>
      <c r="BB27" s="4">
        <v>0</v>
      </c>
      <c r="BC27" s="4">
        <v>1.5761980000001721</v>
      </c>
      <c r="BD27" s="4">
        <f>BD24+BD26</f>
        <v>-4.9021559999999713</v>
      </c>
      <c r="BE27" s="4">
        <f>BE24+BE26</f>
        <v>-3.3259579999997992</v>
      </c>
      <c r="BF27" s="4">
        <v>163.18839500000001</v>
      </c>
      <c r="BG27" s="4">
        <v>0</v>
      </c>
      <c r="BH27" s="4">
        <v>0</v>
      </c>
      <c r="BI27" s="4">
        <v>163.18839499999999</v>
      </c>
      <c r="BJ27" s="4">
        <f>SUM(BJ24:BJ26)</f>
        <v>-44.76459299999982</v>
      </c>
      <c r="BK27" s="4">
        <f>SUM(BK24:BK26)</f>
        <v>0</v>
      </c>
      <c r="BL27" s="4">
        <f t="shared" ref="BL27:BM27" si="61">SUM(BL24:BL26)</f>
        <v>0</v>
      </c>
      <c r="BM27" s="4">
        <f t="shared" si="61"/>
        <v>-44.76459299999982</v>
      </c>
      <c r="BN27" s="4">
        <v>169</v>
      </c>
      <c r="BO27" s="4">
        <v>0</v>
      </c>
      <c r="BP27" s="4">
        <v>0</v>
      </c>
      <c r="BQ27" s="4">
        <f>SUM(BQ24:BQ26)</f>
        <v>169</v>
      </c>
      <c r="BR27" s="4">
        <f>SUM(BR24:BR26)</f>
        <v>157.85297778212185</v>
      </c>
      <c r="BT27" s="45">
        <f>SUM(BT24:BT26)</f>
        <v>59</v>
      </c>
      <c r="BU27" s="45">
        <f>SUM(BU24:BU26)</f>
        <v>24</v>
      </c>
      <c r="BV27" s="45">
        <f>SUM(BV24:BV26)</f>
        <v>201</v>
      </c>
      <c r="BW27" s="45">
        <f>SUM(BW24:BW26)</f>
        <v>-2</v>
      </c>
      <c r="BX27" s="45">
        <f>SUM(BX24:BX26)</f>
        <v>282</v>
      </c>
      <c r="BZ27" s="45">
        <f>SUM(BZ24:BZ26)</f>
        <v>64</v>
      </c>
      <c r="CA27" s="45">
        <f>SUM(CA24:CA26)</f>
        <v>24</v>
      </c>
      <c r="CB27" s="45">
        <f>SUM(CB24:CB26)</f>
        <v>186</v>
      </c>
      <c r="CC27" s="45">
        <f>SUM(CC24:CC26)</f>
        <v>-31</v>
      </c>
      <c r="CD27" s="45">
        <f>SUM(CD24:CD26)</f>
        <v>243</v>
      </c>
    </row>
    <row r="28" spans="2:82" x14ac:dyDescent="0.25">
      <c r="B28" s="8"/>
      <c r="D28" s="4"/>
      <c r="E28" s="4"/>
      <c r="F28" s="4"/>
      <c r="G28" s="4"/>
      <c r="H28" s="4"/>
      <c r="I28" s="4"/>
      <c r="J28" s="4"/>
      <c r="K28" s="4"/>
      <c r="L28" s="4"/>
      <c r="M28" s="4"/>
      <c r="N28" s="4"/>
      <c r="O28" s="4"/>
      <c r="P28" s="4"/>
      <c r="Q28" s="4"/>
      <c r="R28" s="4"/>
      <c r="S28" s="4"/>
      <c r="T28" s="4"/>
      <c r="U28" s="4"/>
      <c r="V28" s="4"/>
      <c r="W28" s="4"/>
      <c r="X28" s="33"/>
      <c r="Y28" s="4"/>
      <c r="Z28" s="4"/>
      <c r="AA28" s="4"/>
      <c r="AB28" s="4"/>
      <c r="AC28" s="4"/>
      <c r="AD28" s="4"/>
      <c r="AE28" s="4"/>
      <c r="AF28" s="4"/>
      <c r="AG28" s="4"/>
      <c r="AH28" s="4"/>
      <c r="AI28" s="4"/>
      <c r="AJ28" s="4"/>
      <c r="AK28" s="4"/>
      <c r="AL28" s="4"/>
      <c r="AM28" s="4"/>
      <c r="AN28" s="4"/>
      <c r="AO28" s="4"/>
      <c r="AP28" s="4"/>
      <c r="AQ28" s="4"/>
      <c r="AR28" s="4"/>
      <c r="AT28" s="4"/>
      <c r="AU28" s="4"/>
      <c r="AV28" s="4"/>
      <c r="AW28" s="4"/>
      <c r="AX28" s="4"/>
      <c r="AY28" s="4"/>
      <c r="AZ28" s="4"/>
      <c r="BA28" s="4"/>
      <c r="BB28" s="4"/>
      <c r="BC28" s="4"/>
      <c r="BD28" s="4"/>
      <c r="BE28" s="4"/>
      <c r="BF28" s="4"/>
      <c r="BG28" s="4"/>
      <c r="BH28" s="4"/>
      <c r="BI28" s="4"/>
      <c r="BJ28" s="4"/>
      <c r="BK28" s="4"/>
      <c r="BL28" s="4"/>
      <c r="BM28" s="4"/>
      <c r="BN28" s="4"/>
      <c r="BQ28" s="4"/>
      <c r="BT28" s="45"/>
      <c r="BU28" s="4"/>
      <c r="BV28" s="45"/>
      <c r="BW28" s="45"/>
      <c r="BX28" s="45"/>
      <c r="BZ28" s="45"/>
      <c r="CA28" s="45"/>
      <c r="CB28" s="45"/>
      <c r="CC28" s="45"/>
      <c r="CD28" s="45"/>
    </row>
    <row r="29" spans="2:82" x14ac:dyDescent="0.25">
      <c r="B29" s="8" t="s">
        <v>103</v>
      </c>
      <c r="D29" s="4">
        <v>0</v>
      </c>
      <c r="E29" s="4"/>
      <c r="F29" s="4"/>
      <c r="G29" s="4">
        <f>SUM(D29:F29)</f>
        <v>0</v>
      </c>
      <c r="H29" s="4">
        <v>0</v>
      </c>
      <c r="I29" s="4"/>
      <c r="J29" s="4"/>
      <c r="K29" s="4">
        <f>SUM(H29:J29)</f>
        <v>0</v>
      </c>
      <c r="L29" s="4">
        <v>0</v>
      </c>
      <c r="M29" s="4"/>
      <c r="N29" s="4"/>
      <c r="O29" s="4">
        <f>SUM(L29:N29)</f>
        <v>0</v>
      </c>
      <c r="P29" s="4">
        <v>0</v>
      </c>
      <c r="Q29" s="4"/>
      <c r="R29" s="4"/>
      <c r="S29" s="4">
        <f>SUM(P29:R29)</f>
        <v>0</v>
      </c>
      <c r="T29" s="4">
        <v>0</v>
      </c>
      <c r="U29" s="4"/>
      <c r="V29" s="4"/>
      <c r="W29" s="4">
        <f>SUM(T29:V29)</f>
        <v>0</v>
      </c>
      <c r="X29" s="33"/>
      <c r="Y29" s="4">
        <v>0</v>
      </c>
      <c r="Z29" s="4"/>
      <c r="AA29" s="4"/>
      <c r="AB29" s="4">
        <f>SUM(Y29:AA29)</f>
        <v>0</v>
      </c>
      <c r="AC29" s="4">
        <v>0</v>
      </c>
      <c r="AD29" s="4"/>
      <c r="AE29" s="4"/>
      <c r="AF29" s="4">
        <f>SUM(AC29:AE29)</f>
        <v>0</v>
      </c>
      <c r="AG29" s="4">
        <v>0</v>
      </c>
      <c r="AH29" s="4"/>
      <c r="AI29" s="4"/>
      <c r="AJ29" s="4">
        <f>SUM(AG29:AI29)</f>
        <v>0</v>
      </c>
      <c r="AK29" s="4">
        <v>0</v>
      </c>
      <c r="AL29" s="4"/>
      <c r="AM29" s="4"/>
      <c r="AN29" s="4">
        <f>SUM(AK29:AM29)</f>
        <v>0</v>
      </c>
      <c r="AO29" s="4">
        <v>0</v>
      </c>
      <c r="AP29" s="4"/>
      <c r="AQ29" s="4"/>
      <c r="AR29" s="4">
        <f>SUM(AO29:AQ29)</f>
        <v>0</v>
      </c>
      <c r="AT29" s="4">
        <v>0</v>
      </c>
      <c r="AU29" s="4"/>
      <c r="AV29" s="4"/>
      <c r="AW29" s="4">
        <v>0</v>
      </c>
      <c r="AX29" s="4"/>
      <c r="AY29" s="4"/>
      <c r="AZ29" s="4">
        <v>21.6</v>
      </c>
      <c r="BA29" s="4"/>
      <c r="BB29" s="4"/>
      <c r="BC29" s="4">
        <v>21.6</v>
      </c>
      <c r="BD29" s="4"/>
      <c r="BE29" s="4">
        <f>BC29</f>
        <v>21.6</v>
      </c>
      <c r="BF29" s="4">
        <v>18.399979999999999</v>
      </c>
      <c r="BG29" s="4"/>
      <c r="BH29" s="4"/>
      <c r="BI29" s="4">
        <v>18.399979999999999</v>
      </c>
      <c r="BJ29" s="4">
        <f t="shared" ref="BJ29" si="62">BN29-AT29-AZ29-BF29</f>
        <v>-22.999980000000001</v>
      </c>
      <c r="BK29" s="4"/>
      <c r="BL29" s="4"/>
      <c r="BM29" s="4">
        <f t="shared" ref="BM29" si="63">SUM(BJ29:BL29)</f>
        <v>-22.999980000000001</v>
      </c>
      <c r="BN29" s="4">
        <v>17</v>
      </c>
      <c r="BQ29" s="4">
        <f>SUM(BN29:BP29)</f>
        <v>17</v>
      </c>
      <c r="BR29" s="4">
        <f>AY29+BE29+BI29+BM29</f>
        <v>17</v>
      </c>
      <c r="BT29" s="45">
        <f>'Matas Group P&amp;L and KPIs'!BP29</f>
        <v>-6</v>
      </c>
      <c r="BU29" s="45">
        <f>'Matas Group P&amp;L and KPIs'!BQ29</f>
        <v>9</v>
      </c>
      <c r="BV29" s="45">
        <f>'Matas Group P&amp;L and KPIs'!BR29</f>
        <v>-4</v>
      </c>
      <c r="BW29" s="45">
        <f>'Matas Group P&amp;L and KPIs'!BS29</f>
        <v>32</v>
      </c>
      <c r="BX29" s="45">
        <f>SUM(BT29:BW29)</f>
        <v>31</v>
      </c>
      <c r="BZ29" s="45">
        <f>'Matas Group P&amp;L and KPIs'!BV29</f>
        <v>-14</v>
      </c>
      <c r="CA29" s="45">
        <f>'Matas Group P&amp;L and KPIs'!BW29</f>
        <v>9</v>
      </c>
      <c r="CB29" s="45">
        <f>'Matas Group P&amp;L and KPIs'!BX29</f>
        <v>5</v>
      </c>
      <c r="CC29" s="45">
        <f>'Matas Group P&amp;L and KPIs'!BY29</f>
        <v>5</v>
      </c>
      <c r="CD29" s="45">
        <f>SUM(BZ29:CC29)</f>
        <v>5</v>
      </c>
    </row>
    <row r="30" spans="2:82" x14ac:dyDescent="0.25">
      <c r="B30" s="8"/>
      <c r="E30" s="10"/>
      <c r="F30" s="10"/>
      <c r="I30" s="10"/>
      <c r="J30" s="10"/>
      <c r="M30" s="10"/>
      <c r="N30" s="10"/>
      <c r="Q30" s="10"/>
      <c r="R30" s="10"/>
      <c r="U30" s="4"/>
      <c r="V30" s="4"/>
      <c r="X30" s="33"/>
      <c r="Z30" s="4"/>
      <c r="AA30" s="4"/>
      <c r="AD30" s="4"/>
      <c r="AE30" s="4"/>
      <c r="AH30" s="4"/>
      <c r="AI30" s="4"/>
      <c r="AL30" s="10"/>
      <c r="AM30" s="10"/>
      <c r="AP30" s="4"/>
      <c r="AQ30" s="4"/>
      <c r="AU30" s="4"/>
      <c r="AV30" s="4"/>
      <c r="AZ30" s="4"/>
      <c r="BA30" s="4"/>
      <c r="BB30" s="4"/>
      <c r="BF30" s="4"/>
      <c r="BG30" s="4"/>
      <c r="BH30" s="4"/>
      <c r="BJ30" s="4"/>
      <c r="BK30" s="4"/>
      <c r="BL30" s="4"/>
      <c r="BM30" s="2"/>
      <c r="BN30" s="4"/>
      <c r="BT30" s="65"/>
      <c r="BU30" s="4"/>
      <c r="BV30" s="45"/>
      <c r="BW30" s="45"/>
      <c r="BX30" s="45"/>
      <c r="BZ30" s="65"/>
      <c r="CA30" s="65"/>
      <c r="CB30" s="65"/>
      <c r="CC30" s="65"/>
      <c r="CD30" s="45"/>
    </row>
    <row r="31" spans="2:82" x14ac:dyDescent="0.25">
      <c r="B31" s="85" t="s">
        <v>104</v>
      </c>
      <c r="C31" s="86"/>
      <c r="D31" s="87">
        <v>54.103532999999899</v>
      </c>
      <c r="E31" s="87"/>
      <c r="F31" s="87"/>
      <c r="G31" s="87">
        <f>SUM(G27:G30)</f>
        <v>54.103532999999842</v>
      </c>
      <c r="H31" s="87">
        <v>36.405087000000002</v>
      </c>
      <c r="I31" s="87"/>
      <c r="J31" s="87"/>
      <c r="K31" s="87">
        <f>SUM(K27:K30)</f>
        <v>36.405087000000002</v>
      </c>
      <c r="L31" s="87">
        <v>146.68494400000009</v>
      </c>
      <c r="M31" s="87"/>
      <c r="N31" s="87"/>
      <c r="O31" s="87">
        <f>SUM(O27:O30)</f>
        <v>146.68494400000009</v>
      </c>
      <c r="P31" s="87">
        <v>297.49781599999994</v>
      </c>
      <c r="Q31" s="87"/>
      <c r="R31" s="87"/>
      <c r="S31" s="87">
        <f>SUM(S27:S30)</f>
        <v>297.49781599999994</v>
      </c>
      <c r="T31" s="87">
        <v>276.5</v>
      </c>
      <c r="U31" s="87"/>
      <c r="V31" s="87"/>
      <c r="W31" s="87">
        <f>SUM(W27:W30)</f>
        <v>276.49999999999977</v>
      </c>
      <c r="X31" s="4"/>
      <c r="Y31" s="87">
        <v>69.099999999999994</v>
      </c>
      <c r="Z31" s="87"/>
      <c r="AA31" s="87"/>
      <c r="AB31" s="87">
        <f>SUM(AB27:AB30)</f>
        <v>69.100000000000023</v>
      </c>
      <c r="AC31" s="87">
        <v>46.7</v>
      </c>
      <c r="AD31" s="87"/>
      <c r="AE31" s="87"/>
      <c r="AF31" s="87">
        <f>SUM(AF27:AF30)</f>
        <v>46.700000000000117</v>
      </c>
      <c r="AG31" s="87">
        <v>147.30000000000001</v>
      </c>
      <c r="AH31" s="87"/>
      <c r="AI31" s="87"/>
      <c r="AJ31" s="87">
        <f>SUM(AJ27:AJ30)</f>
        <v>147.30000000000004</v>
      </c>
      <c r="AK31" s="87">
        <v>17.600000000000001</v>
      </c>
      <c r="AL31" s="87"/>
      <c r="AM31" s="87"/>
      <c r="AN31" s="87">
        <f>SUM(AN27:AN30)</f>
        <v>17.499999999999932</v>
      </c>
      <c r="AO31" s="87">
        <v>280.7</v>
      </c>
      <c r="AP31" s="87"/>
      <c r="AQ31" s="87"/>
      <c r="AR31" s="87">
        <f>SUM(AR27:AR30)</f>
        <v>280.70000000000084</v>
      </c>
      <c r="AS31" s="4"/>
      <c r="AT31" s="87">
        <v>49.000000000000036</v>
      </c>
      <c r="AU31" s="87"/>
      <c r="AV31" s="87"/>
      <c r="AW31" s="87">
        <v>49.000000000000078</v>
      </c>
      <c r="AX31" s="87">
        <f>SUM(AX27:AX30)</f>
        <v>-6.2448662178782559</v>
      </c>
      <c r="AY31" s="87">
        <f>AY27</f>
        <v>42.755133782121824</v>
      </c>
      <c r="AZ31" s="87">
        <v>23.176198000000145</v>
      </c>
      <c r="BA31" s="87"/>
      <c r="BB31" s="87"/>
      <c r="BC31" s="87">
        <v>23.176198000000173</v>
      </c>
      <c r="BD31" s="87">
        <v>-7.8650708033731185</v>
      </c>
      <c r="BE31" s="87">
        <f>BE27</f>
        <v>-3.3259579999997992</v>
      </c>
      <c r="BF31" s="87">
        <v>181.58837500000001</v>
      </c>
      <c r="BG31" s="87"/>
      <c r="BH31" s="87"/>
      <c r="BI31" s="87">
        <v>181.58837499999998</v>
      </c>
      <c r="BJ31" s="87">
        <f>BJ27+BJ29</f>
        <v>-67.764572999999814</v>
      </c>
      <c r="BK31" s="87"/>
      <c r="BL31" s="87">
        <f>BL27+BL29</f>
        <v>0</v>
      </c>
      <c r="BM31" s="87">
        <f>BM27+BM29</f>
        <v>-67.764572999999814</v>
      </c>
      <c r="BN31" s="87">
        <v>186</v>
      </c>
      <c r="BO31" s="86"/>
      <c r="BP31" s="86"/>
      <c r="BQ31" s="87">
        <f>SUM(BQ27:BQ30)</f>
        <v>186</v>
      </c>
      <c r="BR31" s="87">
        <f>SUM(BR27:BR30)</f>
        <v>174.85297778212185</v>
      </c>
      <c r="BT31" s="151">
        <f>SUM(BT27:BT30)</f>
        <v>53</v>
      </c>
      <c r="BU31" s="151">
        <f>SUM(BU27:BU30)</f>
        <v>33</v>
      </c>
      <c r="BV31" s="151">
        <f>SUM(BV27:BV30)</f>
        <v>197</v>
      </c>
      <c r="BW31" s="151">
        <f>SUM(BW27:BW30)</f>
        <v>30</v>
      </c>
      <c r="BX31" s="151">
        <f>SUM(BX27:BX30)</f>
        <v>313</v>
      </c>
      <c r="BZ31" s="151">
        <f>SUM(BZ27:BZ30)</f>
        <v>50</v>
      </c>
      <c r="CA31" s="151">
        <f>SUM(CA27:CA30)</f>
        <v>33</v>
      </c>
      <c r="CB31" s="151">
        <f>SUM(CB27:CB30)</f>
        <v>191</v>
      </c>
      <c r="CC31" s="151">
        <f>SUM(CC27:CC30)</f>
        <v>-26</v>
      </c>
      <c r="CD31" s="151">
        <f>SUM(CD27:CD30)</f>
        <v>248</v>
      </c>
    </row>
    <row r="32" spans="2:82" x14ac:dyDescent="0.25">
      <c r="B32" s="8"/>
      <c r="D32" s="4"/>
      <c r="E32" s="4"/>
      <c r="F32" s="4"/>
      <c r="G32" s="4"/>
      <c r="H32" s="4"/>
      <c r="I32" s="4"/>
      <c r="J32" s="4"/>
      <c r="K32" s="4"/>
      <c r="L32" s="4"/>
      <c r="M32" s="4"/>
      <c r="N32" s="4"/>
      <c r="O32" s="4"/>
      <c r="P32" s="4"/>
      <c r="Q32" s="4"/>
      <c r="R32" s="4"/>
      <c r="S32" s="4"/>
      <c r="T32" s="4"/>
      <c r="U32" s="4"/>
      <c r="V32" s="4"/>
      <c r="W32" s="4"/>
      <c r="X32" s="33"/>
      <c r="Y32" s="4"/>
      <c r="Z32" s="4"/>
      <c r="AA32" s="4"/>
      <c r="AB32" s="4"/>
      <c r="AC32" s="4"/>
      <c r="AD32" s="4"/>
      <c r="AE32" s="4"/>
      <c r="AF32" s="4"/>
      <c r="AG32" s="4"/>
      <c r="AH32" s="4"/>
      <c r="AI32" s="4"/>
      <c r="AJ32" s="4"/>
      <c r="AK32" s="4"/>
      <c r="AL32" s="4"/>
      <c r="AM32" s="4"/>
      <c r="AN32" s="4"/>
      <c r="AO32" s="4"/>
      <c r="AP32" s="4"/>
      <c r="AQ32" s="4"/>
      <c r="AR32" s="4"/>
      <c r="AT32" s="4"/>
      <c r="AU32" s="4"/>
      <c r="AV32" s="4"/>
      <c r="AW32" s="4"/>
      <c r="AX32" s="4"/>
      <c r="AY32" s="4"/>
      <c r="AZ32" s="4"/>
      <c r="BA32" s="4"/>
      <c r="BB32" s="4"/>
      <c r="BC32" s="4"/>
      <c r="BD32" s="4"/>
      <c r="BE32" s="4"/>
      <c r="BF32" s="4"/>
      <c r="BG32" s="4"/>
      <c r="BH32" s="4"/>
      <c r="BI32" s="4"/>
      <c r="BJ32" s="4"/>
      <c r="BK32" s="4"/>
      <c r="BL32" s="4"/>
      <c r="BM32" s="4"/>
      <c r="BN32" s="4"/>
      <c r="BT32" s="4"/>
      <c r="BU32" s="4"/>
      <c r="BV32" s="4"/>
      <c r="BW32" s="4"/>
      <c r="BZ32" s="4"/>
      <c r="CA32" s="4"/>
      <c r="CB32" s="4"/>
      <c r="CC32" s="4"/>
    </row>
    <row r="33" spans="2:82" x14ac:dyDescent="0.25">
      <c r="B33" s="8" t="s">
        <v>19</v>
      </c>
      <c r="D33" s="4"/>
      <c r="E33" s="4"/>
      <c r="F33" s="4"/>
      <c r="G33" s="4"/>
      <c r="H33" s="4"/>
      <c r="I33" s="4"/>
      <c r="J33" s="4"/>
      <c r="K33" s="4"/>
      <c r="L33" s="4"/>
      <c r="M33" s="4"/>
      <c r="N33" s="4"/>
      <c r="O33" s="4"/>
      <c r="P33" s="4"/>
      <c r="Q33" s="4"/>
      <c r="R33" s="4"/>
      <c r="S33" s="4"/>
      <c r="T33" s="4"/>
      <c r="U33" s="4"/>
      <c r="V33" s="4"/>
      <c r="W33" s="4"/>
      <c r="X33" s="33"/>
      <c r="Y33" s="4"/>
      <c r="Z33" s="4"/>
      <c r="AA33" s="4"/>
      <c r="AB33" s="4"/>
      <c r="AC33" s="4"/>
      <c r="AD33" s="4"/>
      <c r="AE33" s="4"/>
      <c r="AF33" s="4"/>
      <c r="AG33" s="4"/>
      <c r="AH33" s="4"/>
      <c r="AI33" s="4"/>
      <c r="AJ33" s="4"/>
      <c r="AK33" s="4"/>
      <c r="AL33" s="4"/>
      <c r="AM33" s="4"/>
      <c r="AN33" s="4"/>
      <c r="AO33" s="4"/>
      <c r="AP33" s="4"/>
      <c r="AQ33" s="4"/>
      <c r="AR33" s="4"/>
      <c r="AT33" s="30"/>
      <c r="AU33" s="30"/>
      <c r="AV33" s="30"/>
      <c r="AW33" s="30"/>
      <c r="AX33" s="30"/>
      <c r="AY33" s="119"/>
      <c r="AZ33" s="30"/>
      <c r="BA33" s="30"/>
      <c r="BB33" s="30"/>
      <c r="BC33" s="30"/>
      <c r="BD33" s="30"/>
      <c r="BE33" s="30"/>
      <c r="BF33" s="30"/>
      <c r="BG33" s="30"/>
      <c r="BH33" s="30"/>
      <c r="BI33" s="30"/>
      <c r="BK33" s="30"/>
      <c r="BL33" s="30"/>
      <c r="BM33" s="30"/>
      <c r="BN33" s="30"/>
      <c r="BT33" s="30"/>
      <c r="BU33" s="30"/>
      <c r="BV33" s="30"/>
      <c r="BZ33" s="30"/>
      <c r="CA33" s="30"/>
      <c r="CB33" s="30"/>
    </row>
    <row r="34" spans="2:82" x14ac:dyDescent="0.25">
      <c r="B34" s="45" t="s">
        <v>148</v>
      </c>
      <c r="C34" s="65"/>
      <c r="D34" s="66">
        <v>38269.968999999997</v>
      </c>
      <c r="E34" s="66"/>
      <c r="F34" s="66"/>
      <c r="G34" s="45">
        <v>38269.968999999997</v>
      </c>
      <c r="H34" s="66">
        <v>38247.101999999999</v>
      </c>
      <c r="I34" s="66"/>
      <c r="J34" s="66"/>
      <c r="K34" s="45">
        <v>38247.101999999999</v>
      </c>
      <c r="L34" s="66">
        <v>37889.705000000002</v>
      </c>
      <c r="M34" s="66"/>
      <c r="N34" s="66"/>
      <c r="O34" s="45">
        <v>37889.705000000002</v>
      </c>
      <c r="P34" s="66">
        <v>38016</v>
      </c>
      <c r="Q34" s="66"/>
      <c r="R34" s="66"/>
      <c r="S34" s="45">
        <v>38016</v>
      </c>
      <c r="T34" s="45">
        <v>38016</v>
      </c>
      <c r="U34" s="45"/>
      <c r="V34" s="45"/>
      <c r="W34" s="45">
        <v>38016</v>
      </c>
      <c r="X34" s="67"/>
      <c r="Y34" s="45">
        <v>37760</v>
      </c>
      <c r="Z34" s="45"/>
      <c r="AA34" s="45"/>
      <c r="AB34" s="45">
        <v>37760</v>
      </c>
      <c r="AC34" s="45">
        <v>37933</v>
      </c>
      <c r="AD34" s="45"/>
      <c r="AE34" s="45"/>
      <c r="AF34" s="45">
        <v>37933</v>
      </c>
      <c r="AG34" s="45">
        <v>37933</v>
      </c>
      <c r="AH34" s="45"/>
      <c r="AI34" s="45"/>
      <c r="AJ34" s="45">
        <v>37933</v>
      </c>
      <c r="AK34" s="45">
        <v>37933</v>
      </c>
      <c r="AL34" s="45"/>
      <c r="AM34" s="45"/>
      <c r="AN34" s="45">
        <v>37933</v>
      </c>
      <c r="AO34" s="45">
        <v>37882</v>
      </c>
      <c r="AP34" s="45"/>
      <c r="AQ34" s="45"/>
      <c r="AR34" s="45">
        <v>37882</v>
      </c>
      <c r="AS34" s="65"/>
      <c r="AT34" s="45">
        <v>37975.862999999998</v>
      </c>
      <c r="AU34" s="45"/>
      <c r="AV34" s="45"/>
      <c r="AW34" s="45">
        <v>37975.862999999998</v>
      </c>
      <c r="AX34" s="45"/>
      <c r="AY34" s="45">
        <v>37975.862999999998</v>
      </c>
      <c r="AZ34" s="45">
        <v>38118.510999999999</v>
      </c>
      <c r="BA34" s="45"/>
      <c r="BB34" s="45"/>
      <c r="BC34" s="45">
        <v>38118.510999999999</v>
      </c>
      <c r="BD34" s="45"/>
      <c r="BE34" s="45"/>
      <c r="BF34" s="45">
        <v>38036.252</v>
      </c>
      <c r="BG34" s="5"/>
      <c r="BH34" s="5"/>
      <c r="BI34" s="45">
        <v>38036.252</v>
      </c>
      <c r="BJ34" s="45">
        <v>37908.510999999999</v>
      </c>
      <c r="BK34" s="5"/>
      <c r="BL34" s="5"/>
      <c r="BM34" s="45">
        <v>37908.510999999999</v>
      </c>
      <c r="BN34" s="45">
        <v>38010</v>
      </c>
      <c r="BQ34" s="45">
        <v>38010</v>
      </c>
      <c r="BT34" s="45">
        <v>38021</v>
      </c>
      <c r="BU34" s="45">
        <v>38098.752</v>
      </c>
      <c r="BV34" s="45">
        <f>'Matas Group P&amp;L and KPIs'!BR34</f>
        <v>38031</v>
      </c>
      <c r="BW34" s="45">
        <f>'Matas Group P&amp;L and KPIs'!BS34</f>
        <v>37888.752</v>
      </c>
      <c r="BX34" s="45">
        <f>'Matas Group P&amp;L and KPIs'!BT34</f>
        <v>38021</v>
      </c>
      <c r="BZ34" s="45">
        <f>'Matas Group P&amp;L and KPIs'!BV34</f>
        <v>38008.987999999998</v>
      </c>
      <c r="CA34" s="45">
        <f>'Matas Group P&amp;L and KPIs'!BW34</f>
        <v>37990.749000000003</v>
      </c>
      <c r="CB34" s="45">
        <f>'Matas Group P&amp;L and KPIs'!BX34</f>
        <v>37591</v>
      </c>
      <c r="CC34" s="45">
        <f>'Matas Group P&amp;L and KPIs'!BY34</f>
        <v>37252.976000000002</v>
      </c>
      <c r="CD34" s="45">
        <f>'Matas Group P&amp;L and KPIs'!BZ34</f>
        <v>37716.737000000001</v>
      </c>
    </row>
    <row r="35" spans="2:82" x14ac:dyDescent="0.25">
      <c r="B35" s="45" t="s">
        <v>77</v>
      </c>
      <c r="C35" s="65"/>
      <c r="D35" s="66">
        <v>38628.194000000003</v>
      </c>
      <c r="E35" s="66"/>
      <c r="F35" s="66"/>
      <c r="G35" s="45">
        <v>38628.194000000003</v>
      </c>
      <c r="H35" s="66">
        <v>38594.964999999997</v>
      </c>
      <c r="I35" s="66"/>
      <c r="J35" s="66"/>
      <c r="K35" s="45">
        <v>38594.964999999997</v>
      </c>
      <c r="L35" s="66">
        <v>38304.46</v>
      </c>
      <c r="M35" s="66"/>
      <c r="N35" s="66"/>
      <c r="O35" s="45">
        <v>38304.46</v>
      </c>
      <c r="P35" s="66">
        <v>38416</v>
      </c>
      <c r="Q35" s="66"/>
      <c r="R35" s="66"/>
      <c r="S35" s="45">
        <v>38416</v>
      </c>
      <c r="T35" s="45">
        <v>38416</v>
      </c>
      <c r="U35" s="45"/>
      <c r="V35" s="45"/>
      <c r="W35" s="45">
        <v>38416</v>
      </c>
      <c r="X35" s="67"/>
      <c r="Y35" s="45">
        <v>38177</v>
      </c>
      <c r="Z35" s="45"/>
      <c r="AA35" s="45"/>
      <c r="AB35" s="45">
        <v>38177</v>
      </c>
      <c r="AC35" s="45">
        <v>38223</v>
      </c>
      <c r="AD35" s="45"/>
      <c r="AE35" s="45"/>
      <c r="AF35" s="45">
        <v>38223</v>
      </c>
      <c r="AG35" s="45">
        <v>38232</v>
      </c>
      <c r="AH35" s="45"/>
      <c r="AI35" s="45"/>
      <c r="AJ35" s="45">
        <v>38232</v>
      </c>
      <c r="AK35" s="45">
        <v>38231</v>
      </c>
      <c r="AL35" s="45"/>
      <c r="AM35" s="45"/>
      <c r="AN35" s="45">
        <v>38231</v>
      </c>
      <c r="AO35" s="45">
        <v>38067</v>
      </c>
      <c r="AP35" s="45"/>
      <c r="AQ35" s="45"/>
      <c r="AR35" s="45">
        <v>38067</v>
      </c>
      <c r="AS35" s="65"/>
      <c r="AT35" s="45">
        <v>38349.567999999999</v>
      </c>
      <c r="AU35" s="45"/>
      <c r="AV35" s="45"/>
      <c r="AW35" s="45">
        <v>38349.567999999999</v>
      </c>
      <c r="AX35" s="45"/>
      <c r="AY35" s="45">
        <v>38349.567999999999</v>
      </c>
      <c r="AZ35" s="45">
        <v>38506.519999999997</v>
      </c>
      <c r="BA35" s="45"/>
      <c r="BB35" s="45"/>
      <c r="BC35" s="45">
        <v>38506.519999999997</v>
      </c>
      <c r="BD35" s="45"/>
      <c r="BE35" s="45"/>
      <c r="BF35" s="45">
        <v>38424.260999999999</v>
      </c>
      <c r="BG35" s="5"/>
      <c r="BH35" s="5"/>
      <c r="BI35" s="45">
        <v>38424.260999999999</v>
      </c>
      <c r="BJ35" s="45">
        <v>37994.995000000003</v>
      </c>
      <c r="BK35" s="5"/>
      <c r="BL35" s="5"/>
      <c r="BM35" s="45">
        <v>37994.995000000003</v>
      </c>
      <c r="BN35" s="45">
        <v>38195</v>
      </c>
      <c r="BQ35" s="45">
        <v>38195</v>
      </c>
      <c r="BT35" s="45">
        <v>38291</v>
      </c>
      <c r="BU35" s="45">
        <v>38371.487000000001</v>
      </c>
      <c r="BV35" s="45">
        <f>'Matas Group P&amp;L and KPIs'!BR35</f>
        <v>38301</v>
      </c>
      <c r="BW35" s="45">
        <f>'Matas Group P&amp;L and KPIs'!BS35</f>
        <v>38155.868999999999</v>
      </c>
      <c r="BX35" s="45">
        <f>'Matas Group P&amp;L and KPIs'!BT35</f>
        <v>38255</v>
      </c>
      <c r="BZ35" s="45">
        <f>'Matas Group P&amp;L and KPIs'!BV35</f>
        <v>38308.987999999998</v>
      </c>
      <c r="CA35" s="45">
        <f>'Matas Group P&amp;L and KPIs'!BW35</f>
        <v>38274.29</v>
      </c>
      <c r="CB35" s="45">
        <f>'Matas Group P&amp;L and KPIs'!BX35</f>
        <v>37782</v>
      </c>
      <c r="CC35" s="45">
        <f>'Matas Group P&amp;L and KPIs'!BY35</f>
        <v>37443.927000000003</v>
      </c>
      <c r="CD35" s="45">
        <f>'Matas Group P&amp;L and KPIs'!BZ35</f>
        <v>37907.688000000002</v>
      </c>
    </row>
    <row r="36" spans="2:82" x14ac:dyDescent="0.25">
      <c r="B36" s="1" t="s">
        <v>20</v>
      </c>
      <c r="D36" s="13">
        <v>1.4137333897500648</v>
      </c>
      <c r="E36" s="13"/>
      <c r="F36" s="13"/>
      <c r="G36" s="9">
        <v>1.4137333897500648</v>
      </c>
      <c r="H36" s="13">
        <v>0.95183909620132801</v>
      </c>
      <c r="I36" s="13"/>
      <c r="J36" s="13"/>
      <c r="K36" s="9">
        <v>0.95183909620132801</v>
      </c>
      <c r="L36" s="13">
        <v>3.8713667472470448</v>
      </c>
      <c r="M36" s="13"/>
      <c r="N36" s="13"/>
      <c r="O36" s="9">
        <v>3.8713667472470448</v>
      </c>
      <c r="P36" s="9">
        <v>1.0330607668015621</v>
      </c>
      <c r="Q36" s="9"/>
      <c r="R36" s="9"/>
      <c r="S36" s="9">
        <v>1.0330607668015621</v>
      </c>
      <c r="T36" s="9">
        <v>7.27</v>
      </c>
      <c r="U36" s="9"/>
      <c r="V36" s="9"/>
      <c r="W36" s="9">
        <v>7.27</v>
      </c>
      <c r="X36" s="33"/>
      <c r="Y36" s="9">
        <v>1.83</v>
      </c>
      <c r="Z36" s="9"/>
      <c r="AA36" s="9"/>
      <c r="AB36" s="9">
        <v>1.83</v>
      </c>
      <c r="AC36" s="9">
        <v>1.23</v>
      </c>
      <c r="AD36" s="9"/>
      <c r="AE36" s="9"/>
      <c r="AF36" s="9">
        <v>1.23</v>
      </c>
      <c r="AG36" s="9">
        <v>3.88</v>
      </c>
      <c r="AH36" s="9"/>
      <c r="AI36" s="9"/>
      <c r="AJ36" s="9">
        <v>3.88</v>
      </c>
      <c r="AK36" s="9">
        <v>0.46</v>
      </c>
      <c r="AL36" s="9"/>
      <c r="AM36" s="9"/>
      <c r="AN36" s="9">
        <v>0.46</v>
      </c>
      <c r="AO36" s="9">
        <v>7.41</v>
      </c>
      <c r="AP36" s="9"/>
      <c r="AQ36" s="9"/>
      <c r="AR36" s="9">
        <v>7.41</v>
      </c>
      <c r="AT36" s="9">
        <v>1.290293258115031</v>
      </c>
      <c r="AU36" s="9"/>
      <c r="AV36" s="9"/>
      <c r="AW36" s="9">
        <v>1.290293258115031</v>
      </c>
      <c r="AX36" s="9"/>
      <c r="AY36" s="9">
        <v>1.1299999999999999</v>
      </c>
      <c r="AZ36" s="9">
        <v>4.1349936255383739E-2</v>
      </c>
      <c r="BA36" s="9"/>
      <c r="BB36" s="9"/>
      <c r="BC36" s="9">
        <v>4.1349936255383739E-2</v>
      </c>
      <c r="BD36" s="9"/>
      <c r="BE36" s="9"/>
      <c r="BF36" s="9">
        <v>4.2903384644733142</v>
      </c>
      <c r="BG36" s="9"/>
      <c r="BH36" s="9"/>
      <c r="BI36" s="9">
        <v>4.2903384644733142</v>
      </c>
      <c r="BJ36" s="9">
        <f>BJ27/BJ34*1000</f>
        <v>-1.1808586467561288</v>
      </c>
      <c r="BK36" s="9"/>
      <c r="BL36" s="9"/>
      <c r="BM36" s="9">
        <f>BM27/BM34*1000</f>
        <v>-1.1808586467561288</v>
      </c>
      <c r="BN36" s="9">
        <v>4.45</v>
      </c>
      <c r="BQ36" s="9">
        <v>4.45</v>
      </c>
      <c r="BR36" s="9">
        <f>BR27*1000/BQ34</f>
        <v>4.1529328540416168</v>
      </c>
      <c r="BT36" s="9">
        <v>1.5644041450777202</v>
      </c>
      <c r="BU36" s="9">
        <v>0.64048699383549978</v>
      </c>
      <c r="BV36" s="9">
        <f>'Matas Group P&amp;L and KPIs'!BR36</f>
        <v>5.2955317856386399</v>
      </c>
      <c r="BW36" s="9">
        <f>'Matas Group P&amp;L and KPIs'!BS36</f>
        <v>-7.8824514455573397E-2</v>
      </c>
      <c r="BX36" s="9">
        <f>'Matas Group P&amp;L and KPIs'!BT36</f>
        <v>7.4171647044265336</v>
      </c>
      <c r="BZ36" s="9">
        <f>'Matas Group P&amp;L and KPIs'!BV36</f>
        <v>1.67</v>
      </c>
      <c r="CA36" s="9">
        <f>'Matas Group P&amp;L and KPIs'!BW36</f>
        <v>0.64</v>
      </c>
      <c r="CB36" s="9">
        <f>'Matas Group P&amp;L and KPIs'!BX36</f>
        <v>4.95</v>
      </c>
      <c r="CC36" s="9">
        <f>'Matas Group P&amp;L and KPIs'!BY36</f>
        <v>-0.83214828259626827</v>
      </c>
      <c r="CD36" s="9">
        <f>'Matas Group P&amp;L and KPIs'!BZ36</f>
        <v>6.4427630629871295</v>
      </c>
    </row>
    <row r="37" spans="2:82" x14ac:dyDescent="0.25">
      <c r="B37" s="1" t="s">
        <v>21</v>
      </c>
      <c r="D37" s="13">
        <v>1.4006228973583361</v>
      </c>
      <c r="E37" s="13"/>
      <c r="F37" s="13"/>
      <c r="G37" s="9">
        <v>1.4006228973583361</v>
      </c>
      <c r="H37" s="13">
        <v>0.9432600081383673</v>
      </c>
      <c r="I37" s="13"/>
      <c r="J37" s="13"/>
      <c r="K37" s="9">
        <v>0.9432600081383673</v>
      </c>
      <c r="L37" s="13">
        <v>3.8294481634775712</v>
      </c>
      <c r="M37" s="13"/>
      <c r="N37" s="13"/>
      <c r="O37" s="9">
        <v>3.8294481634775712</v>
      </c>
      <c r="P37" s="9">
        <v>1.0266689310257255</v>
      </c>
      <c r="Q37" s="9"/>
      <c r="R37" s="9"/>
      <c r="S37" s="9">
        <v>1.0266689310257255</v>
      </c>
      <c r="T37" s="9">
        <v>7.2</v>
      </c>
      <c r="U37" s="9"/>
      <c r="V37" s="9"/>
      <c r="W37" s="9">
        <v>7.2</v>
      </c>
      <c r="X37" s="33"/>
      <c r="Y37" s="9">
        <v>1.81</v>
      </c>
      <c r="Z37" s="9"/>
      <c r="AA37" s="9"/>
      <c r="AB37" s="9">
        <v>1.81</v>
      </c>
      <c r="AC37" s="9">
        <v>1.22</v>
      </c>
      <c r="AD37" s="9"/>
      <c r="AE37" s="9"/>
      <c r="AF37" s="9">
        <v>1.22</v>
      </c>
      <c r="AG37" s="9">
        <v>3.85</v>
      </c>
      <c r="AH37" s="9"/>
      <c r="AI37" s="9"/>
      <c r="AJ37" s="9">
        <v>3.85</v>
      </c>
      <c r="AK37" s="9">
        <v>0.46</v>
      </c>
      <c r="AL37" s="9"/>
      <c r="AM37" s="9"/>
      <c r="AN37" s="9">
        <v>0.46</v>
      </c>
      <c r="AO37" s="9">
        <v>7.37</v>
      </c>
      <c r="AP37" s="9"/>
      <c r="AQ37" s="9"/>
      <c r="AR37" s="9">
        <v>7.37</v>
      </c>
      <c r="AT37" s="9">
        <v>1.2777197385900163</v>
      </c>
      <c r="AU37" s="9"/>
      <c r="AV37" s="9"/>
      <c r="AW37" s="9">
        <v>1.2777197385900163</v>
      </c>
      <c r="AX37" s="9"/>
      <c r="AY37" s="9">
        <v>1.1200000000000001</v>
      </c>
      <c r="AZ37" s="9">
        <v>4.0933275715389073E-2</v>
      </c>
      <c r="BA37" s="9"/>
      <c r="BB37" s="9"/>
      <c r="BC37" s="9">
        <v>4.0933275715389073E-2</v>
      </c>
      <c r="BD37" s="9"/>
      <c r="BE37" s="9"/>
      <c r="BF37" s="9">
        <v>4.2470145359464428</v>
      </c>
      <c r="BG37" s="9"/>
      <c r="BH37" s="9"/>
      <c r="BI37" s="9">
        <v>4.2470145359464428</v>
      </c>
      <c r="BJ37" s="9">
        <f>BJ27/BJ35*1000</f>
        <v>-1.1781707827570398</v>
      </c>
      <c r="BK37" s="9"/>
      <c r="BL37" s="9"/>
      <c r="BM37" s="9">
        <f>BM27/BM35*1000</f>
        <v>-1.1781707827570398</v>
      </c>
      <c r="BN37" s="9">
        <v>4.43</v>
      </c>
      <c r="BQ37" s="9">
        <v>4.43</v>
      </c>
      <c r="BR37" s="9">
        <f>BR27*1000/BQ35</f>
        <v>4.1328178500359174</v>
      </c>
      <c r="BT37" s="9">
        <v>1.5534436290512128</v>
      </c>
      <c r="BU37" s="9">
        <v>0.63593457134888287</v>
      </c>
      <c r="BV37" s="9">
        <f>'Matas Group P&amp;L and KPIs'!BR37</f>
        <v>5.2582013352033421</v>
      </c>
      <c r="BW37" s="9">
        <f>'Matas Group P&amp;L and KPIs'!BS37</f>
        <v>-7.8272689313605634E-2</v>
      </c>
      <c r="BX37" s="9">
        <f>'Matas Group P&amp;L and KPIs'!BT37</f>
        <v>7.3718933717727007</v>
      </c>
      <c r="BZ37" s="9">
        <f>'Matas Group P&amp;L and KPIs'!BV37</f>
        <v>1.66</v>
      </c>
      <c r="CA37" s="9">
        <f>'Matas Group P&amp;L and KPIs'!BW37</f>
        <v>0.63</v>
      </c>
      <c r="CB37" s="9">
        <f>'Matas Group P&amp;L and KPIs'!BX37</f>
        <v>4.92</v>
      </c>
      <c r="CC37" s="9">
        <f>'Matas Group P&amp;L and KPIs'!BY37</f>
        <v>-0.82790461588070063</v>
      </c>
      <c r="CD37" s="9">
        <f>'Matas Group P&amp;L and KPIs'!BZ37</f>
        <v>6.4103091700026651</v>
      </c>
    </row>
    <row r="38" spans="2:82" x14ac:dyDescent="0.25">
      <c r="D38" s="1"/>
      <c r="E38" s="1"/>
      <c r="F38" s="1"/>
      <c r="H38" s="1"/>
      <c r="I38" s="1"/>
      <c r="J38" s="1"/>
      <c r="L38" s="1"/>
      <c r="M38" s="1"/>
      <c r="N38" s="1"/>
      <c r="P38" s="1"/>
      <c r="Q38" s="1"/>
      <c r="R38" s="1"/>
      <c r="T38" s="4"/>
      <c r="U38" s="4"/>
      <c r="V38" s="4"/>
      <c r="X38" s="33"/>
      <c r="Y38" s="4"/>
      <c r="Z38" s="4"/>
      <c r="AA38" s="4"/>
      <c r="AC38" s="4"/>
      <c r="AD38" s="4"/>
      <c r="AE38" s="4"/>
      <c r="AG38" s="4"/>
      <c r="AH38" s="4"/>
      <c r="AI38" s="4"/>
      <c r="AK38" s="1"/>
      <c r="AL38" s="1"/>
      <c r="AM38" s="1"/>
      <c r="AO38" s="4"/>
      <c r="AP38" s="4"/>
      <c r="AQ38" s="4"/>
      <c r="AT38" s="30"/>
      <c r="AU38" s="30"/>
      <c r="AV38" s="30"/>
      <c r="AZ38" s="30"/>
      <c r="BA38" s="30"/>
      <c r="BB38" s="30"/>
      <c r="BF38" s="30"/>
      <c r="BG38" s="30"/>
      <c r="BH38" s="30"/>
      <c r="BJ38" s="30"/>
      <c r="BK38" s="30"/>
      <c r="BL38" s="30"/>
      <c r="BM38" s="2"/>
      <c r="BN38" s="30"/>
      <c r="BT38" s="30"/>
      <c r="BU38" s="30"/>
      <c r="BV38" s="30"/>
      <c r="BW38" s="30"/>
      <c r="BZ38" s="30"/>
      <c r="CA38" s="30"/>
      <c r="CB38" s="30"/>
      <c r="CC38" s="30"/>
      <c r="CD38" s="30"/>
    </row>
    <row r="39" spans="2:82" x14ac:dyDescent="0.25">
      <c r="B39" s="1" t="s">
        <v>180</v>
      </c>
      <c r="D39" s="11">
        <v>7.8686100549218319E-2</v>
      </c>
      <c r="E39" s="11"/>
      <c r="F39" s="11"/>
      <c r="G39" s="10">
        <v>7.8686100549218319E-2</v>
      </c>
      <c r="H39" s="11">
        <v>4.4284795196225524E-2</v>
      </c>
      <c r="I39" s="11"/>
      <c r="J39" s="11"/>
      <c r="K39" s="10">
        <v>4.4284795196225524E-2</v>
      </c>
      <c r="L39" s="11">
        <v>4.9809596344249973E-2</v>
      </c>
      <c r="M39" s="11"/>
      <c r="N39" s="11"/>
      <c r="O39" s="10">
        <v>4.9809596344249973E-2</v>
      </c>
      <c r="P39" s="11">
        <v>-1E-3</v>
      </c>
      <c r="Q39" s="11"/>
      <c r="R39" s="11"/>
      <c r="S39" s="10">
        <v>-1E-3</v>
      </c>
      <c r="T39" s="10">
        <v>4.2999999999999997E-2</v>
      </c>
      <c r="U39" s="11"/>
      <c r="V39" s="11"/>
      <c r="W39" s="10">
        <v>4.2999999999999997E-2</v>
      </c>
      <c r="X39" s="34"/>
      <c r="Y39" s="10">
        <v>3.2000000000000001E-2</v>
      </c>
      <c r="Z39" s="10"/>
      <c r="AA39" s="10"/>
      <c r="AB39" s="10">
        <v>3.2000000000000001E-2</v>
      </c>
      <c r="AC39" s="10">
        <v>1.6E-2</v>
      </c>
      <c r="AD39" s="10"/>
      <c r="AE39" s="10"/>
      <c r="AF39" s="10">
        <v>1.6E-2</v>
      </c>
      <c r="AG39" s="10">
        <v>1.2999999999999999E-2</v>
      </c>
      <c r="AH39" s="10"/>
      <c r="AI39" s="10"/>
      <c r="AJ39" s="10">
        <v>1.2999999999999999E-2</v>
      </c>
      <c r="AK39" s="40">
        <v>8.3000000000000004E-2</v>
      </c>
      <c r="AL39" s="40"/>
      <c r="AM39" s="40"/>
      <c r="AN39" s="10">
        <v>8.3000000000000004E-2</v>
      </c>
      <c r="AO39" s="40">
        <v>3.3000000000000002E-2</v>
      </c>
      <c r="AP39" s="40"/>
      <c r="AQ39" s="40"/>
      <c r="AR39" s="10">
        <v>3.3000000000000002E-2</v>
      </c>
      <c r="AT39" s="10">
        <v>9.1599430469862408E-2</v>
      </c>
      <c r="AU39" s="10"/>
      <c r="AV39" s="10"/>
      <c r="AW39" s="10">
        <v>9.1599430469862408E-2</v>
      </c>
      <c r="AX39" s="10"/>
      <c r="AY39" s="10"/>
      <c r="AZ39" s="10">
        <v>0.29943388596845932</v>
      </c>
      <c r="BA39" s="10"/>
      <c r="BB39" s="10"/>
      <c r="BC39" s="10">
        <v>0.29943388596845932</v>
      </c>
      <c r="BD39" s="10"/>
      <c r="BE39" s="10"/>
      <c r="BF39" s="10">
        <v>0.79630425440481289</v>
      </c>
      <c r="BG39" s="10"/>
      <c r="BH39" s="10"/>
      <c r="BI39" s="10">
        <v>0.79630425440481289</v>
      </c>
      <c r="BJ39" s="10">
        <v>0.67300000000000004</v>
      </c>
      <c r="BK39" s="10"/>
      <c r="BL39" s="10"/>
      <c r="BM39" s="10">
        <v>0.67300000000000004</v>
      </c>
      <c r="BN39" s="10">
        <v>0.49299999999999999</v>
      </c>
      <c r="BQ39" s="10">
        <v>0.49299999999999999</v>
      </c>
      <c r="BT39" s="10">
        <f>(BT5-AY5)/AY5</f>
        <v>6.2304383874394652E-2</v>
      </c>
      <c r="BU39" s="10">
        <f>(BU5-BE5)/BE5</f>
        <v>7.1790384436329679E-2</v>
      </c>
      <c r="BV39" s="10">
        <f>(BV5-BI5)/BI5</f>
        <v>7.4162679425837319E-2</v>
      </c>
      <c r="BW39" s="10">
        <f>(BW5-BM5)/BM5</f>
        <v>6.8502503413745794E-2</v>
      </c>
      <c r="BX39" s="10">
        <f>(BX5-BR5)/BR5</f>
        <v>6.9582613684569528E-2</v>
      </c>
      <c r="BZ39" s="157">
        <f>'Matas Group P&amp;L and KPIs'!BV39</f>
        <v>6.0327198364008183E-2</v>
      </c>
      <c r="CA39" s="157">
        <f>'Matas Group P&amp;L and KPIs'!BW39</f>
        <v>0.05</v>
      </c>
      <c r="CB39" s="157">
        <f>'Matas Group P&amp;L and KPIs'!BX39</f>
        <v>3.1E-2</v>
      </c>
      <c r="CC39" s="157">
        <f>'Matas Group P&amp;L and KPIs'!BY39</f>
        <v>5.5E-2</v>
      </c>
      <c r="CD39" s="157">
        <f>'Matas Group P&amp;L and KPIs'!BZ39</f>
        <v>4.7E-2</v>
      </c>
    </row>
    <row r="40" spans="2:82" x14ac:dyDescent="0.25">
      <c r="B40" s="1" t="s">
        <v>195</v>
      </c>
      <c r="D40" s="11"/>
      <c r="E40" s="11"/>
      <c r="F40" s="11"/>
      <c r="G40" s="10"/>
      <c r="H40" s="11"/>
      <c r="I40" s="11"/>
      <c r="J40" s="11"/>
      <c r="K40" s="10"/>
      <c r="L40" s="11"/>
      <c r="M40" s="11"/>
      <c r="N40" s="11"/>
      <c r="O40" s="10"/>
      <c r="P40" s="11"/>
      <c r="Q40" s="11"/>
      <c r="R40" s="11"/>
      <c r="S40" s="10"/>
      <c r="T40" s="10"/>
      <c r="U40" s="11"/>
      <c r="V40" s="11"/>
      <c r="W40" s="10"/>
      <c r="X40" s="34"/>
      <c r="Y40" s="10"/>
      <c r="Z40" s="10"/>
      <c r="AA40" s="10"/>
      <c r="AB40" s="10"/>
      <c r="AC40" s="10"/>
      <c r="AD40" s="10"/>
      <c r="AE40" s="10"/>
      <c r="AF40" s="10"/>
      <c r="AG40" s="10"/>
      <c r="AH40" s="10"/>
      <c r="AI40" s="10"/>
      <c r="AJ40" s="10"/>
      <c r="AK40" s="40"/>
      <c r="AL40" s="40"/>
      <c r="AM40" s="40"/>
      <c r="AN40" s="10"/>
      <c r="AO40" s="40"/>
      <c r="AP40" s="40"/>
      <c r="AQ40" s="40"/>
      <c r="AR40" s="10"/>
      <c r="AT40" s="10"/>
      <c r="AU40" s="10"/>
      <c r="AV40" s="10"/>
      <c r="AW40" s="10"/>
      <c r="AX40" s="10"/>
      <c r="AY40" s="10"/>
      <c r="AZ40" s="10"/>
      <c r="BA40" s="10"/>
      <c r="BB40" s="10"/>
      <c r="BC40" s="10"/>
      <c r="BD40" s="10"/>
      <c r="BE40" s="10"/>
      <c r="BF40" s="10"/>
      <c r="BG40" s="10"/>
      <c r="BH40" s="10"/>
      <c r="BI40" s="10"/>
      <c r="BJ40" s="10"/>
      <c r="BK40" s="10"/>
      <c r="BL40" s="10"/>
      <c r="BM40" s="10"/>
      <c r="BN40" s="10"/>
      <c r="BQ40" s="10"/>
      <c r="BT40" s="40">
        <f>'Matas Group P&amp;L and KPIs'!BP40</f>
        <v>6.2E-2</v>
      </c>
      <c r="BU40" s="40">
        <f>'Matas Group P&amp;L and KPIs'!BQ40</f>
        <v>6.8000000000000005E-2</v>
      </c>
      <c r="BV40" s="40">
        <f>'Matas Group P&amp;L and KPIs'!BR40</f>
        <v>7.6999999999999999E-2</v>
      </c>
      <c r="BW40" s="40">
        <f>'Matas Group P&amp;L and KPIs'!BS40</f>
        <v>7.1999999999999995E-2</v>
      </c>
      <c r="BX40" s="40">
        <f>'Matas Group P&amp;L and KPIs'!BT40</f>
        <v>7.0000000000000007E-2</v>
      </c>
      <c r="BZ40" s="157">
        <f>'Matas Group P&amp;L and KPIs'!BV40</f>
        <v>4.7E-2</v>
      </c>
      <c r="CA40" s="157">
        <f>'Matas Group P&amp;L and KPIs'!BW40</f>
        <v>4.3999999999999997E-2</v>
      </c>
      <c r="CB40" s="157">
        <f>'Matas Group P&amp;L and KPIs'!BX40</f>
        <v>1.7999999999999999E-2</v>
      </c>
      <c r="CC40" s="157">
        <f>'Matas Group P&amp;L and KPIs'!BY40</f>
        <v>0.04</v>
      </c>
      <c r="CD40" s="157">
        <f>'Matas Group P&amp;L and KPIs'!BZ40</f>
        <v>3.5000000000000003E-2</v>
      </c>
    </row>
    <row r="41" spans="2:82" x14ac:dyDescent="0.25">
      <c r="B41" s="1" t="s">
        <v>149</v>
      </c>
      <c r="D41" s="11"/>
      <c r="E41" s="11"/>
      <c r="F41" s="11"/>
      <c r="G41" s="10"/>
      <c r="H41" s="11"/>
      <c r="I41" s="11"/>
      <c r="J41" s="11"/>
      <c r="K41" s="10"/>
      <c r="L41" s="11"/>
      <c r="M41" s="11"/>
      <c r="N41" s="11"/>
      <c r="O41" s="10"/>
      <c r="P41" s="11"/>
      <c r="Q41" s="11"/>
      <c r="R41" s="11"/>
      <c r="S41" s="10"/>
      <c r="T41" s="10"/>
      <c r="U41" s="11"/>
      <c r="V41" s="11"/>
      <c r="W41" s="10"/>
      <c r="X41" s="34"/>
      <c r="Y41" s="10"/>
      <c r="Z41" s="10"/>
      <c r="AA41" s="10"/>
      <c r="AB41" s="10"/>
      <c r="AC41" s="10"/>
      <c r="AD41" s="10"/>
      <c r="AE41" s="10"/>
      <c r="AF41" s="10"/>
      <c r="AG41" s="10"/>
      <c r="AH41" s="10"/>
      <c r="AI41" s="10"/>
      <c r="AJ41" s="10"/>
      <c r="AK41" s="40"/>
      <c r="AL41" s="40"/>
      <c r="AM41" s="40"/>
      <c r="AN41" s="10"/>
      <c r="AO41" s="40"/>
      <c r="AP41" s="40"/>
      <c r="AQ41" s="40"/>
      <c r="AR41" s="10"/>
      <c r="AT41" s="10"/>
      <c r="AU41" s="10"/>
      <c r="AV41" s="10"/>
      <c r="AW41" s="10"/>
      <c r="AX41" s="10"/>
      <c r="AY41" s="10"/>
      <c r="AZ41" s="10"/>
      <c r="BA41" s="10"/>
      <c r="BB41" s="10"/>
      <c r="BC41" s="10"/>
      <c r="BD41" s="10"/>
      <c r="BE41" s="10"/>
      <c r="BF41" s="10"/>
      <c r="BG41" s="10"/>
      <c r="BH41" s="10"/>
      <c r="BI41" s="10"/>
      <c r="BJ41" s="10"/>
      <c r="BK41" s="10"/>
      <c r="BL41" s="10"/>
      <c r="BM41" s="10"/>
      <c r="BN41" s="10">
        <v>6.8000000000000005E-2</v>
      </c>
      <c r="BQ41" s="10">
        <v>6.8000000000000005E-2</v>
      </c>
      <c r="BT41" s="11">
        <v>5.6000000000000001E-2</v>
      </c>
      <c r="BU41" s="40">
        <f>'Matas Group P&amp;L and KPIs'!BQ41</f>
        <v>5.5E-2</v>
      </c>
      <c r="BV41" s="40">
        <f>'Matas Group P&amp;L and KPIs'!BR41</f>
        <v>5.2999999999999999E-2</v>
      </c>
      <c r="BW41" s="10">
        <f>'Matas Group P&amp;L and KPIs'!BS41</f>
        <v>2.4E-2</v>
      </c>
      <c r="BX41" s="10">
        <f>'Matas Group P&amp;L and KPIs'!BT41</f>
        <v>3.1E-2</v>
      </c>
      <c r="BZ41" s="157">
        <f>'Matas Group P&amp;L and KPIs'!BV41</f>
        <v>1.4999999999999999E-2</v>
      </c>
      <c r="CA41" s="157">
        <f>'Matas Group P&amp;L and KPIs'!BW41</f>
        <v>1.4999999999999999E-2</v>
      </c>
      <c r="CB41" s="157">
        <f>'Matas Group P&amp;L and KPIs'!BX41</f>
        <v>4.0000000000000001E-3</v>
      </c>
      <c r="CC41" s="157">
        <f>'Matas Group P&amp;L and KPIs'!BY41</f>
        <v>-4.0000000000000001E-3</v>
      </c>
      <c r="CD41" s="157">
        <f>'Matas Group P&amp;L and KPIs'!BZ41</f>
        <v>7.0000000000000001E-3</v>
      </c>
    </row>
    <row r="42" spans="2:82" x14ac:dyDescent="0.25">
      <c r="B42" s="1" t="s">
        <v>133</v>
      </c>
      <c r="D42" s="11"/>
      <c r="E42" s="11"/>
      <c r="F42" s="11"/>
      <c r="G42" s="10"/>
      <c r="H42" s="11"/>
      <c r="I42" s="11"/>
      <c r="J42" s="11"/>
      <c r="K42" s="10"/>
      <c r="L42" s="11"/>
      <c r="M42" s="11"/>
      <c r="N42" s="11"/>
      <c r="O42" s="10"/>
      <c r="P42" s="11"/>
      <c r="Q42" s="11"/>
      <c r="R42" s="11"/>
      <c r="S42" s="10"/>
      <c r="T42" s="10"/>
      <c r="U42" s="11"/>
      <c r="V42" s="11"/>
      <c r="W42" s="10"/>
      <c r="X42" s="34"/>
      <c r="Y42" s="10">
        <v>3.2000000000000001E-2</v>
      </c>
      <c r="Z42" s="10"/>
      <c r="AA42" s="10"/>
      <c r="AB42" s="10">
        <v>3.2000000000000001E-2</v>
      </c>
      <c r="AC42" s="10">
        <v>1.6E-2</v>
      </c>
      <c r="AD42" s="10"/>
      <c r="AE42" s="10"/>
      <c r="AF42" s="10">
        <v>1.6E-2</v>
      </c>
      <c r="AG42" s="10">
        <v>1.2999999999999999E-2</v>
      </c>
      <c r="AH42" s="10"/>
      <c r="AI42" s="10"/>
      <c r="AJ42" s="10">
        <v>1.2999999999999999E-2</v>
      </c>
      <c r="AK42" s="40">
        <v>8.3000000000000004E-2</v>
      </c>
      <c r="AL42" s="40"/>
      <c r="AM42" s="40"/>
      <c r="AN42" s="10">
        <v>8.3000000000000004E-2</v>
      </c>
      <c r="AO42" s="40">
        <v>3.3000000000000002E-2</v>
      </c>
      <c r="AP42" s="40"/>
      <c r="AQ42" s="40"/>
      <c r="AR42" s="10">
        <v>3.3000000000000002E-2</v>
      </c>
      <c r="AT42" s="10">
        <v>9.1599430469862408E-2</v>
      </c>
      <c r="AU42" s="10"/>
      <c r="AV42" s="10"/>
      <c r="AW42" s="10">
        <v>9.1599430469862408E-2</v>
      </c>
      <c r="AX42" s="10"/>
      <c r="AY42" s="10">
        <v>9.1599430469862408E-2</v>
      </c>
      <c r="AZ42" s="10">
        <v>0.08</v>
      </c>
      <c r="BA42" s="10"/>
      <c r="BB42" s="10"/>
      <c r="BC42" s="10">
        <v>0.08</v>
      </c>
      <c r="BD42" s="10"/>
      <c r="BE42" s="10"/>
      <c r="BF42" s="10">
        <v>9.1999999999999998E-2</v>
      </c>
      <c r="BG42" s="10"/>
      <c r="BH42" s="10"/>
      <c r="BI42" s="10">
        <v>9.1999999999999998E-2</v>
      </c>
      <c r="BJ42" s="10">
        <v>4.3999999999999997E-2</v>
      </c>
      <c r="BK42" s="10"/>
      <c r="BL42" s="10"/>
      <c r="BM42" s="10">
        <v>4.3999999999999997E-2</v>
      </c>
      <c r="BN42" s="10">
        <v>7.8E-2</v>
      </c>
      <c r="BQ42" s="10">
        <v>7.8E-2</v>
      </c>
      <c r="BT42" s="11">
        <f>('Category by banner'!V23-'Category by banner'!P23)/'Category by banner'!P23</f>
        <v>7.2564324949407302E-2</v>
      </c>
      <c r="BU42" s="40">
        <f>'Matas Group P&amp;L and KPIs'!BQ42</f>
        <v>7.5776658270360966E-2</v>
      </c>
      <c r="BV42" s="11">
        <f>('Category by banner'!X23-'Category by banner'!R23)/'Category by banner'!R23</f>
        <v>7.4569242868377739E-2</v>
      </c>
      <c r="BW42" s="11">
        <f>('Category by banner'!Y23-'Category by banner'!S23)/'Category by banner'!S23</f>
        <v>7.6458405352345257E-2</v>
      </c>
      <c r="BX42" s="11">
        <f>('Category by banner'!Z23-'Category by banner'!T23)/'Category by banner'!T23</f>
        <v>7.4775406173973005E-2</v>
      </c>
      <c r="BZ42" s="157">
        <f>'Matas Group P&amp;L and KPIs'!BV42</f>
        <v>5.3009883198562445E-2</v>
      </c>
      <c r="CA42" s="157">
        <f>'Matas Group P&amp;L and KPIs'!BW42</f>
        <v>6.8292682926829273E-2</v>
      </c>
      <c r="CB42" s="157">
        <f>'Matas Group P&amp;L and KPIs'!BX42</f>
        <v>4.790419161676647E-2</v>
      </c>
      <c r="CC42" s="157">
        <f>'Matas Group P&amp;L and KPIs'!BY42</f>
        <v>2.7E-2</v>
      </c>
      <c r="CD42" s="157">
        <f>'Matas Group P&amp;L and KPIs'!BZ42</f>
        <v>4.9000000000000002E-2</v>
      </c>
    </row>
    <row r="43" spans="2:82" x14ac:dyDescent="0.25">
      <c r="B43" s="1" t="s">
        <v>132</v>
      </c>
      <c r="D43" s="11">
        <v>5.8645303518320209E-2</v>
      </c>
      <c r="E43" s="11"/>
      <c r="F43" s="11"/>
      <c r="G43" s="10">
        <v>5.8645303518320209E-2</v>
      </c>
      <c r="H43" s="11">
        <v>1.8494738184972784E-2</v>
      </c>
      <c r="I43" s="11"/>
      <c r="J43" s="11"/>
      <c r="K43" s="10">
        <v>1.8494738184972784E-2</v>
      </c>
      <c r="L43" s="11">
        <v>2.8105778945140176E-2</v>
      </c>
      <c r="M43" s="11"/>
      <c r="N43" s="11"/>
      <c r="O43" s="10">
        <v>2.8105778945140176E-2</v>
      </c>
      <c r="P43" s="11">
        <v>-2.3E-2</v>
      </c>
      <c r="Q43" s="11"/>
      <c r="R43" s="11"/>
      <c r="S43" s="10">
        <v>-2.3E-2</v>
      </c>
      <c r="T43" s="10">
        <v>2.1000000000000001E-2</v>
      </c>
      <c r="U43" s="11"/>
      <c r="V43" s="11"/>
      <c r="W43" s="10">
        <v>2.1000000000000001E-2</v>
      </c>
      <c r="X43" s="34"/>
      <c r="Y43" s="10">
        <v>2.9000000000000001E-2</v>
      </c>
      <c r="Z43" s="10"/>
      <c r="AA43" s="10"/>
      <c r="AB43" s="10">
        <v>2.9000000000000001E-2</v>
      </c>
      <c r="AC43" s="10">
        <v>1.6E-2</v>
      </c>
      <c r="AD43" s="10"/>
      <c r="AE43" s="10"/>
      <c r="AF43" s="10">
        <v>1.6E-2</v>
      </c>
      <c r="AG43" s="10">
        <v>1.2E-2</v>
      </c>
      <c r="AH43" s="10"/>
      <c r="AI43" s="10"/>
      <c r="AJ43" s="10">
        <v>1.2E-2</v>
      </c>
      <c r="AK43" s="40">
        <v>7.4999999999999997E-2</v>
      </c>
      <c r="AL43" s="40"/>
      <c r="AM43" s="40"/>
      <c r="AN43" s="10">
        <v>7.4999999999999997E-2</v>
      </c>
      <c r="AO43" s="40">
        <v>3.1E-2</v>
      </c>
      <c r="AP43" s="40"/>
      <c r="AQ43" s="40"/>
      <c r="AR43" s="10">
        <v>3.1E-2</v>
      </c>
      <c r="AT43" s="10">
        <v>8.3945880556104538E-2</v>
      </c>
      <c r="AU43" s="10"/>
      <c r="AV43" s="10"/>
      <c r="AW43" s="10">
        <v>8.3945880556104538E-2</v>
      </c>
      <c r="AX43" s="10"/>
      <c r="AY43" s="10">
        <v>8.3945880556104538E-2</v>
      </c>
      <c r="AZ43" s="10">
        <v>7.5043906336478436E-2</v>
      </c>
      <c r="BA43" s="10"/>
      <c r="BB43" s="10"/>
      <c r="BC43" s="10">
        <v>7.5043906336478436E-2</v>
      </c>
      <c r="BD43" s="10"/>
      <c r="BE43" s="10"/>
      <c r="BF43" s="10">
        <v>9.11793582258143E-2</v>
      </c>
      <c r="BG43" s="10"/>
      <c r="BH43" s="10"/>
      <c r="BI43" s="10">
        <v>9.11793582258143E-2</v>
      </c>
      <c r="BJ43" s="10">
        <v>1.4578626374053038E-2</v>
      </c>
      <c r="BK43" s="10"/>
      <c r="BL43" s="10"/>
      <c r="BM43" s="10">
        <v>1.4578626374053038E-2</v>
      </c>
      <c r="BN43" s="10">
        <v>7.2999999999999995E-2</v>
      </c>
      <c r="BQ43" s="10">
        <v>7.2999999999999995E-2</v>
      </c>
      <c r="BT43" s="40">
        <f>'Matas Group P&amp;L and KPIs'!BP43</f>
        <v>1.4999999999999999E-2</v>
      </c>
      <c r="BU43" s="40">
        <f>'Matas Group P&amp;L and KPIs'!BQ43</f>
        <v>2.4E-2</v>
      </c>
      <c r="BV43" s="40">
        <f>'Matas Group P&amp;L and KPIs'!BR43</f>
        <v>2.3E-2</v>
      </c>
      <c r="BW43" s="10">
        <f>'Matas Group P&amp;L and KPIs'!BS43</f>
        <v>3.3000000000000002E-2</v>
      </c>
      <c r="BX43" s="10">
        <f>'Matas Group P&amp;L and KPIs'!BT43</f>
        <v>2.4E-2</v>
      </c>
      <c r="BZ43" s="157">
        <f>'Matas Group P&amp;L and KPIs'!BV43</f>
        <v>0.01</v>
      </c>
      <c r="CA43" s="157">
        <f>'Matas Group P&amp;L and KPIs'!BW43</f>
        <v>0.03</v>
      </c>
      <c r="CB43" s="157">
        <f>'Matas Group P&amp;L and KPIs'!BX43</f>
        <v>2.3E-2</v>
      </c>
      <c r="CC43" s="157">
        <f>'Matas Group P&amp;L and KPIs'!BY43</f>
        <v>-2.1999999999999999E-2</v>
      </c>
      <c r="CD43" s="157">
        <f>'Matas Group P&amp;L and KPIs'!BZ43</f>
        <v>1.2E-2</v>
      </c>
    </row>
    <row r="44" spans="2:82" x14ac:dyDescent="0.25">
      <c r="B44" s="1" t="s">
        <v>157</v>
      </c>
      <c r="D44" s="11"/>
      <c r="E44" s="11"/>
      <c r="F44" s="11"/>
      <c r="G44" s="10"/>
      <c r="H44" s="11"/>
      <c r="I44" s="11"/>
      <c r="J44" s="11"/>
      <c r="K44" s="10"/>
      <c r="L44" s="11"/>
      <c r="M44" s="11"/>
      <c r="N44" s="11"/>
      <c r="O44" s="10"/>
      <c r="P44" s="11"/>
      <c r="Q44" s="11"/>
      <c r="R44" s="11"/>
      <c r="S44" s="10"/>
      <c r="T44" s="10"/>
      <c r="U44" s="11"/>
      <c r="V44" s="11"/>
      <c r="W44" s="10"/>
      <c r="X44" s="34"/>
      <c r="Y44" s="10"/>
      <c r="Z44" s="10"/>
      <c r="AA44" s="10"/>
      <c r="AB44" s="10"/>
      <c r="AC44" s="10"/>
      <c r="AD44" s="10"/>
      <c r="AE44" s="10"/>
      <c r="AF44" s="10"/>
      <c r="AG44" s="10"/>
      <c r="AH44" s="10"/>
      <c r="AI44" s="10"/>
      <c r="AJ44" s="10"/>
      <c r="AK44" s="40"/>
      <c r="AL44" s="40"/>
      <c r="AM44" s="40"/>
      <c r="AN44" s="10"/>
      <c r="AO44" s="40"/>
      <c r="AP44" s="40"/>
      <c r="AQ44" s="40"/>
      <c r="AR44" s="10"/>
      <c r="AT44" s="10"/>
      <c r="AU44" s="10"/>
      <c r="AV44" s="10"/>
      <c r="AW44" s="10"/>
      <c r="AX44" s="10"/>
      <c r="AY44" s="10"/>
      <c r="AZ44" s="10">
        <v>3.1E-2</v>
      </c>
      <c r="BA44" s="10"/>
      <c r="BB44" s="10"/>
      <c r="BC44" s="10">
        <v>3.1E-2</v>
      </c>
      <c r="BD44" s="10"/>
      <c r="BE44" s="10"/>
      <c r="BF44" s="10">
        <v>4.7E-2</v>
      </c>
      <c r="BG44" s="10"/>
      <c r="BH44" s="10"/>
      <c r="BI44" s="10">
        <v>4.7E-2</v>
      </c>
      <c r="BJ44" s="10">
        <v>-2E-3</v>
      </c>
      <c r="BK44" s="10"/>
      <c r="BL44" s="10"/>
      <c r="BM44" s="10">
        <v>-2E-3</v>
      </c>
      <c r="BN44" s="10">
        <v>2.7E-2</v>
      </c>
      <c r="BQ44" s="10">
        <v>2.7E-2</v>
      </c>
      <c r="BT44" s="10">
        <v>2.9000000000000001E-2</v>
      </c>
      <c r="BU44" s="10">
        <v>5.7000000000000002E-2</v>
      </c>
      <c r="BV44" s="40">
        <f>'Matas Group P&amp;L and KPIs'!BR44</f>
        <v>7.2999999999999995E-2</v>
      </c>
      <c r="BW44" s="10">
        <f>'Matas Group P&amp;L and KPIs'!BS44</f>
        <v>4.5999999999999999E-2</v>
      </c>
      <c r="BX44" s="10">
        <f>'Matas Group P&amp;L and KPIs'!BT44</f>
        <v>5.2999999999999999E-2</v>
      </c>
      <c r="BZ44" s="157">
        <f>'Matas Group P&amp;L and KPIs'!BV44</f>
        <v>2.3E-2</v>
      </c>
      <c r="CA44" s="157">
        <f>'Matas Group P&amp;L and KPIs'!BW44</f>
        <v>-1.4E-2</v>
      </c>
      <c r="CB44" s="157">
        <f>'Matas Group P&amp;L and KPIs'!BX44</f>
        <v>-3.7999999999999999E-2</v>
      </c>
      <c r="CC44" s="157">
        <f>'Matas Group P&amp;L and KPIs'!BY44</f>
        <v>4.7E-2</v>
      </c>
      <c r="CD44" s="157">
        <f>'Matas Group P&amp;L and KPIs'!BZ44</f>
        <v>0</v>
      </c>
    </row>
    <row r="45" spans="2:82" x14ac:dyDescent="0.25">
      <c r="B45" s="6" t="s">
        <v>134</v>
      </c>
      <c r="D45" s="25"/>
      <c r="E45" s="25"/>
      <c r="F45" s="25"/>
      <c r="G45" s="25"/>
      <c r="H45" s="25"/>
      <c r="I45" s="25"/>
      <c r="J45" s="25"/>
      <c r="K45" s="25"/>
      <c r="L45" s="25"/>
      <c r="M45" s="25"/>
      <c r="N45" s="25"/>
      <c r="O45" s="25"/>
      <c r="P45" s="25"/>
      <c r="Q45" s="25"/>
      <c r="R45" s="25"/>
      <c r="S45" s="25"/>
      <c r="T45" s="25"/>
      <c r="U45" s="25"/>
      <c r="V45" s="25"/>
      <c r="W45" s="25"/>
      <c r="X45" s="34"/>
      <c r="Y45" s="25"/>
      <c r="Z45" s="25"/>
      <c r="AA45" s="25"/>
      <c r="AB45" s="25"/>
      <c r="AC45" s="25"/>
      <c r="AD45" s="25"/>
      <c r="AE45" s="25"/>
      <c r="AF45" s="25"/>
      <c r="AG45" s="25"/>
      <c r="AH45" s="25"/>
      <c r="AI45" s="25"/>
      <c r="AJ45" s="25"/>
      <c r="AK45" s="25"/>
      <c r="AL45" s="25"/>
      <c r="AM45" s="25"/>
      <c r="AN45" s="25"/>
      <c r="AO45" s="25"/>
      <c r="AP45" s="25"/>
      <c r="AQ45" s="25"/>
      <c r="AR45" s="25"/>
      <c r="AT45" s="25"/>
      <c r="AU45" s="25"/>
      <c r="AV45" s="25"/>
      <c r="AW45" s="25"/>
      <c r="AX45" s="25"/>
      <c r="AY45" s="25"/>
      <c r="AZ45" s="25"/>
      <c r="BA45" s="25"/>
      <c r="BB45" s="25"/>
      <c r="BC45" s="25"/>
      <c r="BD45" s="25"/>
      <c r="BE45" s="25"/>
      <c r="BF45" s="25"/>
      <c r="BG45" s="25"/>
      <c r="BH45" s="25"/>
      <c r="BI45" s="25"/>
      <c r="BJ45" s="25"/>
      <c r="BK45" s="25"/>
      <c r="BL45" s="25"/>
      <c r="BM45" s="25"/>
      <c r="BN45" s="25">
        <v>6.0999999999999999E-2</v>
      </c>
      <c r="BO45" s="25"/>
      <c r="BP45" s="25"/>
      <c r="BQ45" s="25">
        <v>6.0999999999999999E-2</v>
      </c>
      <c r="BR45" s="25"/>
      <c r="BT45" s="25">
        <v>2.7E-2</v>
      </c>
      <c r="BU45" s="25">
        <v>2.8000000000000001E-2</v>
      </c>
      <c r="BV45" s="25">
        <f>'Matas Group P&amp;L and KPIs'!BR45</f>
        <v>0.10100000000000001</v>
      </c>
      <c r="BW45" s="25">
        <f>'Matas Group P&amp;L and KPIs'!BS45</f>
        <v>0.01</v>
      </c>
      <c r="BX45" s="25">
        <f>'Matas Group P&amp;L and KPIs'!BT45</f>
        <v>4.2999999999999997E-2</v>
      </c>
      <c r="BZ45" s="25">
        <f>'Matas Group P&amp;L and KPIs'!BV45</f>
        <v>2.1999999999999999E-2</v>
      </c>
      <c r="CA45" s="25">
        <f>'Matas Group P&amp;L and KPIs'!BW45</f>
        <v>-8.0000000000000002E-3</v>
      </c>
      <c r="CB45" s="25">
        <f>'Matas Group P&amp;L and KPIs'!BX45</f>
        <v>-6.4000000000000001E-2</v>
      </c>
      <c r="CC45" s="25">
        <f>'Matas Group P&amp;L and KPIs'!BY45</f>
        <v>2.5000000000000001E-2</v>
      </c>
      <c r="CD45" s="25">
        <f>'Matas Group P&amp;L and KPIs'!BZ45</f>
        <v>-1E-3</v>
      </c>
    </row>
    <row r="46" spans="2:82" x14ac:dyDescent="0.25">
      <c r="B46" s="1" t="s">
        <v>6</v>
      </c>
      <c r="D46" s="12">
        <v>185.6999999999999</v>
      </c>
      <c r="E46" s="12"/>
      <c r="F46" s="12"/>
      <c r="G46" s="4">
        <f>G15</f>
        <v>185.69999999999985</v>
      </c>
      <c r="H46" s="12">
        <v>163</v>
      </c>
      <c r="I46" s="12"/>
      <c r="J46" s="12"/>
      <c r="K46" s="4">
        <f>K15</f>
        <v>163</v>
      </c>
      <c r="L46" s="12">
        <v>300.90000000000009</v>
      </c>
      <c r="M46" s="12"/>
      <c r="N46" s="12"/>
      <c r="O46" s="4">
        <f>O15</f>
        <v>300.90000000000009</v>
      </c>
      <c r="P46" s="4">
        <v>160.00000000000003</v>
      </c>
      <c r="Q46" s="4"/>
      <c r="R46" s="4"/>
      <c r="S46" s="4">
        <f>S15</f>
        <v>159.99999999999994</v>
      </c>
      <c r="T46" s="4">
        <v>809.6</v>
      </c>
      <c r="U46" s="4"/>
      <c r="V46" s="4"/>
      <c r="W46" s="4">
        <f>W15</f>
        <v>809.5999999999998</v>
      </c>
      <c r="X46" s="33"/>
      <c r="Y46" s="4">
        <v>186.7</v>
      </c>
      <c r="Z46" s="4"/>
      <c r="AA46" s="4"/>
      <c r="AB46" s="4">
        <v>186.70000000000002</v>
      </c>
      <c r="AC46" s="4">
        <v>160</v>
      </c>
      <c r="AD46" s="4"/>
      <c r="AE46" s="4"/>
      <c r="AF46" s="4">
        <v>160.00000000000011</v>
      </c>
      <c r="AG46" s="4">
        <v>295.89999999999998</v>
      </c>
      <c r="AH46" s="4"/>
      <c r="AI46" s="4"/>
      <c r="AJ46" s="4">
        <v>295.90000000000003</v>
      </c>
      <c r="AK46" s="4">
        <v>161.6</v>
      </c>
      <c r="AL46" s="4"/>
      <c r="AM46" s="4"/>
      <c r="AN46" s="4">
        <v>161.59999999999994</v>
      </c>
      <c r="AO46" s="4">
        <v>804.2</v>
      </c>
      <c r="AP46" s="4"/>
      <c r="AQ46" s="4"/>
      <c r="AR46" s="4">
        <f>AR15</f>
        <v>804.20000000000084</v>
      </c>
      <c r="AT46" s="4">
        <v>179.80000000000004</v>
      </c>
      <c r="AU46" s="4"/>
      <c r="AV46" s="4"/>
      <c r="AW46" s="4">
        <v>179.80000000000007</v>
      </c>
      <c r="AX46" s="4"/>
      <c r="AY46" s="4">
        <f>AY15</f>
        <v>248.67724066078674</v>
      </c>
      <c r="AZ46" s="4">
        <v>138.10000000000014</v>
      </c>
      <c r="BA46" s="4"/>
      <c r="BB46" s="4"/>
      <c r="BC46" s="4">
        <v>138.10000000000016</v>
      </c>
      <c r="BD46" s="4"/>
      <c r="BE46" s="4">
        <f>BE15</f>
        <v>179.51650000000024</v>
      </c>
      <c r="BF46" s="4">
        <v>404.5</v>
      </c>
      <c r="BG46" s="4"/>
      <c r="BH46" s="4"/>
      <c r="BI46" s="4">
        <v>404.5</v>
      </c>
      <c r="BJ46" s="4">
        <v>181.60000000000014</v>
      </c>
      <c r="BK46" s="4"/>
      <c r="BL46" s="4"/>
      <c r="BM46" s="4">
        <v>181.6</v>
      </c>
      <c r="BN46" s="4">
        <v>904</v>
      </c>
      <c r="BQ46" s="4">
        <f>BQ15</f>
        <v>904</v>
      </c>
      <c r="BR46" s="4">
        <f>BR15</f>
        <v>1014.2937406607869</v>
      </c>
      <c r="BT46" s="45">
        <f>BT15</f>
        <v>276</v>
      </c>
      <c r="BU46" s="45">
        <f>BU15</f>
        <v>238</v>
      </c>
      <c r="BV46" s="45">
        <f>BV15</f>
        <v>473</v>
      </c>
      <c r="BW46" s="45">
        <f>BW15</f>
        <v>202</v>
      </c>
      <c r="BX46" s="45">
        <f>BX15</f>
        <v>1189</v>
      </c>
      <c r="BZ46" s="45">
        <f>BZ15</f>
        <v>297</v>
      </c>
      <c r="CA46" s="45">
        <f>CA15</f>
        <v>230</v>
      </c>
      <c r="CB46" s="45">
        <f>CB15</f>
        <v>443</v>
      </c>
      <c r="CC46" s="45">
        <f>CC15</f>
        <v>208</v>
      </c>
      <c r="CD46" s="45">
        <f>CD15</f>
        <v>1178</v>
      </c>
    </row>
    <row r="47" spans="2:82" x14ac:dyDescent="0.25">
      <c r="B47" s="1" t="s">
        <v>71</v>
      </c>
      <c r="D47" s="12">
        <v>0</v>
      </c>
      <c r="E47" s="12"/>
      <c r="F47" s="12"/>
      <c r="G47" s="4">
        <f>-G14</f>
        <v>0</v>
      </c>
      <c r="H47" s="12">
        <v>2.6167820000000002</v>
      </c>
      <c r="I47" s="12"/>
      <c r="J47" s="12"/>
      <c r="K47" s="4">
        <f>-K14</f>
        <v>2.6167820000000002</v>
      </c>
      <c r="L47" s="12">
        <v>-17.433417009999999</v>
      </c>
      <c r="M47" s="12"/>
      <c r="N47" s="12"/>
      <c r="O47" s="4">
        <f>-O14</f>
        <v>-17.433417009999999</v>
      </c>
      <c r="P47" s="4">
        <v>7.8166350099999988</v>
      </c>
      <c r="Q47" s="4"/>
      <c r="R47" s="4"/>
      <c r="S47" s="4">
        <f>-S14</f>
        <v>7.8166350099999997</v>
      </c>
      <c r="T47" s="4">
        <v>-7</v>
      </c>
      <c r="U47" s="4"/>
      <c r="V47" s="4"/>
      <c r="W47" s="4">
        <f>-W14</f>
        <v>-7</v>
      </c>
      <c r="X47" s="33"/>
      <c r="Y47" s="4">
        <v>4.8</v>
      </c>
      <c r="Z47" s="4"/>
      <c r="AA47" s="4"/>
      <c r="AB47" s="4">
        <v>4.8</v>
      </c>
      <c r="AC47" s="4">
        <v>0</v>
      </c>
      <c r="AD47" s="4"/>
      <c r="AE47" s="4"/>
      <c r="AF47" s="4">
        <v>0</v>
      </c>
      <c r="AG47" s="4">
        <v>0</v>
      </c>
      <c r="AH47" s="4"/>
      <c r="AI47" s="4"/>
      <c r="AJ47" s="4">
        <v>0</v>
      </c>
      <c r="AK47" s="4">
        <v>0</v>
      </c>
      <c r="AL47" s="4"/>
      <c r="AM47" s="4"/>
      <c r="AN47" s="4">
        <v>0</v>
      </c>
      <c r="AO47" s="4">
        <v>4.8</v>
      </c>
      <c r="AP47" s="4"/>
      <c r="AQ47" s="4"/>
      <c r="AR47" s="4">
        <f>-AR14</f>
        <v>4.8</v>
      </c>
      <c r="AT47" s="4">
        <v>21.149532999999998</v>
      </c>
      <c r="AU47" s="4"/>
      <c r="AV47" s="4"/>
      <c r="AW47" s="4">
        <v>21.149533000000002</v>
      </c>
      <c r="AX47" s="4"/>
      <c r="AY47" s="4">
        <f>-AY14</f>
        <v>21.149533000000002</v>
      </c>
      <c r="AZ47" s="4">
        <v>39.129467000000005</v>
      </c>
      <c r="BA47" s="4"/>
      <c r="BB47" s="4"/>
      <c r="BC47" s="4">
        <v>39.129466999999998</v>
      </c>
      <c r="BD47" s="4"/>
      <c r="BE47" s="4">
        <f>-BE14</f>
        <v>39.129466999999998</v>
      </c>
      <c r="BF47" s="4">
        <v>19.603679</v>
      </c>
      <c r="BG47" s="4"/>
      <c r="BH47" s="4"/>
      <c r="BI47" s="4">
        <v>19.603679</v>
      </c>
      <c r="BJ47" s="4">
        <v>22.117320999999997</v>
      </c>
      <c r="BK47" s="4"/>
      <c r="BL47" s="4"/>
      <c r="BM47" s="4">
        <v>22.117320999999997</v>
      </c>
      <c r="BN47" s="4">
        <v>102</v>
      </c>
      <c r="BQ47" s="4">
        <f>-BQ14</f>
        <v>102</v>
      </c>
      <c r="BR47" s="4">
        <f>-BR14</f>
        <v>102</v>
      </c>
      <c r="BT47" s="45">
        <f>BT14</f>
        <v>-17</v>
      </c>
      <c r="BU47" s="45">
        <f>BU14</f>
        <v>5</v>
      </c>
      <c r="BV47" s="45">
        <f>BV14</f>
        <v>-1</v>
      </c>
      <c r="BW47" s="45">
        <f>BW14</f>
        <v>-14</v>
      </c>
      <c r="BX47" s="45">
        <f>BX14</f>
        <v>-27</v>
      </c>
      <c r="BZ47" s="45">
        <f>BZ14</f>
        <v>-5</v>
      </c>
      <c r="CA47" s="45">
        <f>CA14</f>
        <v>-11</v>
      </c>
      <c r="CB47" s="45">
        <f>CB14</f>
        <v>-22</v>
      </c>
      <c r="CC47" s="45">
        <f>CC14</f>
        <v>-18</v>
      </c>
      <c r="CD47" s="45">
        <f>CD14</f>
        <v>-56</v>
      </c>
    </row>
    <row r="48" spans="2:82" x14ac:dyDescent="0.25">
      <c r="B48" s="1" t="s">
        <v>72</v>
      </c>
      <c r="D48" s="22">
        <v>185.6999999999999</v>
      </c>
      <c r="E48" s="22"/>
      <c r="F48" s="22"/>
      <c r="G48" s="12">
        <f>G46+G47</f>
        <v>185.69999999999985</v>
      </c>
      <c r="H48" s="22">
        <v>165.616782</v>
      </c>
      <c r="I48" s="22"/>
      <c r="J48" s="22"/>
      <c r="K48" s="12">
        <f>K46+K47</f>
        <v>165.616782</v>
      </c>
      <c r="L48" s="22">
        <v>283.46658299000012</v>
      </c>
      <c r="M48" s="22"/>
      <c r="N48" s="22"/>
      <c r="O48" s="12">
        <f>O46+O47</f>
        <v>283.46658299000012</v>
      </c>
      <c r="P48" s="4">
        <v>167.81663501</v>
      </c>
      <c r="Q48" s="4"/>
      <c r="R48" s="4"/>
      <c r="S48" s="12">
        <f>S46+S47</f>
        <v>167.81663500999994</v>
      </c>
      <c r="T48" s="4">
        <v>802.6</v>
      </c>
      <c r="U48" s="4"/>
      <c r="V48" s="4"/>
      <c r="W48" s="12">
        <f>W46+W47</f>
        <v>802.5999999999998</v>
      </c>
      <c r="X48" s="33"/>
      <c r="Y48" s="4">
        <v>191.5</v>
      </c>
      <c r="Z48" s="4"/>
      <c r="AA48" s="4"/>
      <c r="AB48" s="4">
        <v>191.50000000000003</v>
      </c>
      <c r="AC48" s="4">
        <v>160</v>
      </c>
      <c r="AD48" s="4"/>
      <c r="AE48" s="4"/>
      <c r="AF48" s="4">
        <v>160.00000000000011</v>
      </c>
      <c r="AG48" s="4">
        <v>295.89999999999998</v>
      </c>
      <c r="AH48" s="4"/>
      <c r="AI48" s="4"/>
      <c r="AJ48" s="4">
        <v>295.90000000000003</v>
      </c>
      <c r="AK48" s="4">
        <v>161.6</v>
      </c>
      <c r="AL48" s="4"/>
      <c r="AM48" s="4"/>
      <c r="AN48" s="4">
        <v>161.59999999999994</v>
      </c>
      <c r="AO48" s="4">
        <v>809</v>
      </c>
      <c r="AP48" s="4"/>
      <c r="AQ48" s="4"/>
      <c r="AR48" s="12">
        <f>AR46+AR47</f>
        <v>809.0000000000008</v>
      </c>
      <c r="AT48" s="4">
        <v>200.94953300000003</v>
      </c>
      <c r="AU48" s="4"/>
      <c r="AV48" s="4"/>
      <c r="AW48" s="4">
        <v>200.94953300000006</v>
      </c>
      <c r="AX48" s="4"/>
      <c r="AY48" s="4">
        <f>AY46+AY47</f>
        <v>269.82677366078673</v>
      </c>
      <c r="AZ48" s="4">
        <v>177.22946700000014</v>
      </c>
      <c r="BA48" s="4"/>
      <c r="BB48" s="4"/>
      <c r="BC48" s="4">
        <v>177.22946700000017</v>
      </c>
      <c r="BD48" s="4"/>
      <c r="BE48" s="4">
        <f>BE46+BE47</f>
        <v>218.64596700000024</v>
      </c>
      <c r="BF48" s="4">
        <v>424.103679</v>
      </c>
      <c r="BG48" s="4"/>
      <c r="BH48" s="4"/>
      <c r="BI48" s="4">
        <v>424.103679</v>
      </c>
      <c r="BJ48" s="4">
        <v>203.71732100000014</v>
      </c>
      <c r="BK48" s="4"/>
      <c r="BL48" s="4"/>
      <c r="BM48" s="4">
        <v>203.71732100000014</v>
      </c>
      <c r="BN48" s="4">
        <v>1006</v>
      </c>
      <c r="BQ48" s="12">
        <f>BQ46+BQ47</f>
        <v>1006</v>
      </c>
      <c r="BR48" s="4">
        <f>BR46+BR47</f>
        <v>1116.2937406607869</v>
      </c>
      <c r="BT48" s="45">
        <f>BT12</f>
        <v>293</v>
      </c>
      <c r="BU48" s="45">
        <f>BU12</f>
        <v>233</v>
      </c>
      <c r="BV48" s="45">
        <f>BV12</f>
        <v>474</v>
      </c>
      <c r="BW48" s="45">
        <f>BW12</f>
        <v>216</v>
      </c>
      <c r="BX48" s="45">
        <f>BX12</f>
        <v>1216</v>
      </c>
      <c r="BZ48" s="45">
        <f>BZ12</f>
        <v>302</v>
      </c>
      <c r="CA48" s="45">
        <f>CA12</f>
        <v>241</v>
      </c>
      <c r="CB48" s="45">
        <f>CB12</f>
        <v>465</v>
      </c>
      <c r="CC48" s="45">
        <f>CC12</f>
        <v>226</v>
      </c>
      <c r="CD48" s="45">
        <f>CD12</f>
        <v>1234</v>
      </c>
    </row>
    <row r="49" spans="2:82" x14ac:dyDescent="0.25">
      <c r="B49" s="1" t="s">
        <v>73</v>
      </c>
      <c r="D49" s="22">
        <v>77.150972999999894</v>
      </c>
      <c r="E49" s="22"/>
      <c r="F49" s="22"/>
      <c r="G49" s="4">
        <v>77.150972999999894</v>
      </c>
      <c r="H49" s="22">
        <v>62.481876960000001</v>
      </c>
      <c r="I49" s="22"/>
      <c r="J49" s="22"/>
      <c r="K49" s="4">
        <v>62.481876960000001</v>
      </c>
      <c r="L49" s="22">
        <v>156.45477873220008</v>
      </c>
      <c r="M49" s="22"/>
      <c r="N49" s="22"/>
      <c r="O49" s="4">
        <v>156.45477873220008</v>
      </c>
      <c r="P49" s="4">
        <v>61.412371307800029</v>
      </c>
      <c r="Q49" s="4"/>
      <c r="R49" s="4"/>
      <c r="S49" s="4">
        <v>61.412371307800029</v>
      </c>
      <c r="T49" s="4">
        <v>357.5</v>
      </c>
      <c r="U49" s="4"/>
      <c r="V49" s="4"/>
      <c r="W49" s="4">
        <v>357.5</v>
      </c>
      <c r="X49" s="33"/>
      <c r="Y49" s="4">
        <v>81.599999999999994</v>
      </c>
      <c r="Z49" s="4"/>
      <c r="AA49" s="4"/>
      <c r="AB49" s="4">
        <v>81.599999999999994</v>
      </c>
      <c r="AC49" s="4">
        <v>55.6</v>
      </c>
      <c r="AD49" s="4"/>
      <c r="AE49" s="4"/>
      <c r="AF49" s="4">
        <v>55.6</v>
      </c>
      <c r="AG49" s="4">
        <v>157.1</v>
      </c>
      <c r="AH49" s="4"/>
      <c r="AI49" s="4"/>
      <c r="AJ49" s="4">
        <v>157.1</v>
      </c>
      <c r="AK49" s="4">
        <v>27.8</v>
      </c>
      <c r="AL49" s="4"/>
      <c r="AM49" s="4"/>
      <c r="AN49" s="4">
        <v>27.8</v>
      </c>
      <c r="AO49" s="4">
        <v>322.10000000000002</v>
      </c>
      <c r="AP49" s="4"/>
      <c r="AQ49" s="4"/>
      <c r="AR49" s="4">
        <v>322.10000000000002</v>
      </c>
      <c r="AT49" s="4">
        <v>77.859155740000048</v>
      </c>
      <c r="AU49" s="4"/>
      <c r="AV49" s="4"/>
      <c r="AW49" s="4">
        <v>77.859155740000048</v>
      </c>
      <c r="AX49" s="4"/>
      <c r="AY49" s="4"/>
      <c r="AZ49" s="4">
        <v>47.04996226000015</v>
      </c>
      <c r="BA49" s="4"/>
      <c r="BB49" s="4"/>
      <c r="BC49" s="4">
        <v>47.04996226000015</v>
      </c>
      <c r="BD49" s="4"/>
      <c r="BE49" s="4"/>
      <c r="BF49" s="4">
        <v>190.57242461999999</v>
      </c>
      <c r="BG49" s="4"/>
      <c r="BH49" s="4"/>
      <c r="BI49" s="4">
        <v>190.57242461999999</v>
      </c>
      <c r="BJ49" s="4">
        <v>-13.8</v>
      </c>
      <c r="BK49" s="4"/>
      <c r="BL49" s="4"/>
      <c r="BM49" s="4">
        <v>-13.8</v>
      </c>
      <c r="BN49" s="4">
        <v>301.68154262000019</v>
      </c>
      <c r="BQ49" s="4">
        <v>301.68154262000019</v>
      </c>
      <c r="BT49" s="45">
        <v>85</v>
      </c>
      <c r="BU49" s="45">
        <v>26</v>
      </c>
      <c r="BV49" s="45">
        <v>210</v>
      </c>
      <c r="BW49" s="45">
        <f>'Matas Group P&amp;L and KPIs'!BS49</f>
        <v>15</v>
      </c>
      <c r="BX49" s="45">
        <f>SUM(BT49:BW49)</f>
        <v>336</v>
      </c>
      <c r="BZ49" s="45">
        <f>'Matas Group P&amp;L and KPIs'!BV49</f>
        <v>74</v>
      </c>
      <c r="CA49" s="45">
        <f>'Matas Group P&amp;L and KPIs'!BW49</f>
        <v>39</v>
      </c>
      <c r="CB49" s="45">
        <f>'Matas Group P&amp;L and KPIs'!BX49</f>
        <v>212</v>
      </c>
      <c r="CC49" s="45">
        <f>'Matas Group P&amp;L and KPIs'!BY49</f>
        <v>-8</v>
      </c>
      <c r="CD49" s="45">
        <f>'Matas Group P&amp;L and KPIs'!BZ49</f>
        <v>317</v>
      </c>
    </row>
    <row r="50" spans="2:82" x14ac:dyDescent="0.25">
      <c r="D50" s="19"/>
      <c r="E50" s="19"/>
      <c r="F50" s="19"/>
      <c r="H50" s="19"/>
      <c r="I50" s="19"/>
      <c r="J50" s="19"/>
      <c r="L50" s="19"/>
      <c r="M50" s="19"/>
      <c r="N50" s="19"/>
      <c r="P50" s="19"/>
      <c r="Q50" s="19"/>
      <c r="R50" s="19"/>
      <c r="T50" s="4"/>
      <c r="U50" s="4"/>
      <c r="V50" s="4"/>
      <c r="X50" s="33"/>
      <c r="Y50" s="4"/>
      <c r="Z50" s="4"/>
      <c r="AA50" s="4"/>
      <c r="AC50" s="4"/>
      <c r="AD50" s="4"/>
      <c r="AE50" s="4"/>
      <c r="AG50" s="4"/>
      <c r="AH50" s="4"/>
      <c r="AI50" s="4"/>
      <c r="AJ50" s="4"/>
      <c r="AK50" s="19"/>
      <c r="AL50" s="19"/>
      <c r="AM50" s="19"/>
      <c r="AO50" s="4"/>
      <c r="AP50" s="4"/>
      <c r="AQ50" s="4"/>
      <c r="AT50" s="30"/>
      <c r="AU50" s="30"/>
      <c r="AV50" s="30"/>
      <c r="AZ50" s="30"/>
      <c r="BA50" s="30"/>
      <c r="BB50" s="30"/>
      <c r="BF50" s="30"/>
      <c r="BG50" s="30"/>
      <c r="BH50" s="30"/>
      <c r="BJ50" s="30"/>
      <c r="BK50" s="30"/>
      <c r="BL50" s="30"/>
      <c r="BM50" s="2"/>
      <c r="BN50" s="30"/>
      <c r="BT50" s="30"/>
      <c r="BU50" s="30"/>
      <c r="BV50" s="30"/>
      <c r="BW50" s="30"/>
      <c r="BZ50" s="30"/>
      <c r="CA50" s="30"/>
      <c r="CB50" s="30"/>
      <c r="CC50" s="30"/>
      <c r="CD50" s="30"/>
    </row>
    <row r="51" spans="2:82" x14ac:dyDescent="0.25">
      <c r="B51" s="1" t="s">
        <v>189</v>
      </c>
      <c r="D51" s="10">
        <f>D7/D5</f>
        <v>0.44365024968177807</v>
      </c>
      <c r="E51" s="10"/>
      <c r="F51" s="10"/>
      <c r="G51" s="10">
        <f>G7/G5</f>
        <v>0.45804665818074991</v>
      </c>
      <c r="H51" s="10">
        <f>H7/H5</f>
        <v>0.44244788992709722</v>
      </c>
      <c r="I51" s="10"/>
      <c r="J51" s="10"/>
      <c r="K51" s="10">
        <f>K7/K5</f>
        <v>0.45629404867029472</v>
      </c>
      <c r="L51" s="10">
        <f>L7/L5</f>
        <v>0.4452263493905978</v>
      </c>
      <c r="M51" s="10"/>
      <c r="N51" s="10"/>
      <c r="O51" s="10">
        <f>O7/O5</f>
        <v>0.44124871009141037</v>
      </c>
      <c r="P51" s="10">
        <f>P7/P5</f>
        <v>0.48248506078714209</v>
      </c>
      <c r="Q51" s="10"/>
      <c r="R51" s="10"/>
      <c r="S51" s="10">
        <f>S7/S5</f>
        <v>0.49429039254069662</v>
      </c>
      <c r="T51" s="10">
        <f>T7/T5</f>
        <v>0.45255743289903783</v>
      </c>
      <c r="U51" s="10"/>
      <c r="V51" s="10"/>
      <c r="W51" s="10">
        <f>W7/W5</f>
        <v>0.46042155126145207</v>
      </c>
      <c r="X51" s="33"/>
      <c r="Y51" s="10">
        <v>0.442</v>
      </c>
      <c r="Z51" s="10"/>
      <c r="AA51" s="10"/>
      <c r="AB51" s="10">
        <v>0.45628856193640249</v>
      </c>
      <c r="AC51" s="10">
        <v>0.44800000000000001</v>
      </c>
      <c r="AD51" s="10"/>
      <c r="AE51" s="10"/>
      <c r="AF51" s="10">
        <v>0.46006874241811574</v>
      </c>
      <c r="AG51" s="10">
        <v>0.44500000000000001</v>
      </c>
      <c r="AH51" s="10"/>
      <c r="AI51" s="10"/>
      <c r="AJ51" s="10">
        <v>0.459604641168887</v>
      </c>
      <c r="AK51" s="10">
        <v>0.46100000000000002</v>
      </c>
      <c r="AL51" s="10"/>
      <c r="AM51" s="10"/>
      <c r="AN51" s="10">
        <v>0.47473113162653463</v>
      </c>
      <c r="AO51" s="10">
        <f>AO7/AO5</f>
        <v>0.44868139700641491</v>
      </c>
      <c r="AP51" s="10"/>
      <c r="AQ51" s="10"/>
      <c r="AR51" s="10">
        <f>AR7/AR5</f>
        <v>0.46248402530292243</v>
      </c>
      <c r="AT51" s="10">
        <f>+'Matas Group P&amp;L and KPIs'!AU51</f>
        <v>0.441</v>
      </c>
      <c r="AU51" s="10"/>
      <c r="AV51" s="10"/>
      <c r="AW51" s="10">
        <f>+'Matas Group P&amp;L and KPIs'!AX51</f>
        <v>0.45600000000000002</v>
      </c>
      <c r="AX51" s="10"/>
      <c r="AY51" s="10">
        <f>AW51</f>
        <v>0.45600000000000002</v>
      </c>
      <c r="AZ51" s="40">
        <f>+'Matas Group P&amp;L and KPIs'!AY51</f>
        <v>0.44</v>
      </c>
      <c r="BA51" s="4"/>
      <c r="BB51" s="4"/>
      <c r="BC51" s="40">
        <f>+'Matas Group P&amp;L and KPIs'!BB51</f>
        <v>0.46500000000000002</v>
      </c>
      <c r="BD51" s="40"/>
      <c r="BE51" s="10">
        <f>BC51</f>
        <v>0.46500000000000002</v>
      </c>
      <c r="BF51" s="40">
        <f>+'Matas Group P&amp;L and KPIs'!BC51</f>
        <v>0.42899999999999999</v>
      </c>
      <c r="BG51" s="4"/>
      <c r="BH51" s="4"/>
      <c r="BI51" s="40">
        <f>+'Matas Group P&amp;L and KPIs'!BF51</f>
        <v>0.443</v>
      </c>
      <c r="BJ51" s="40">
        <f>+'Matas Group P&amp;L and KPIs'!BG51</f>
        <v>0.48199999999999998</v>
      </c>
      <c r="BK51" s="4"/>
      <c r="BL51" s="4"/>
      <c r="BM51" s="40">
        <f>+'Matas Group P&amp;L and KPIs'!BJ51</f>
        <v>0.504</v>
      </c>
      <c r="BN51" s="40">
        <f>+'Matas Group P&amp;L and KPIs'!BK51</f>
        <v>0.44600000000000001</v>
      </c>
      <c r="BO51" s="4"/>
      <c r="BP51" s="4"/>
      <c r="BQ51" s="40">
        <f>+'Matas Group P&amp;L and KPIs'!BN51</f>
        <v>0.46535410296669699</v>
      </c>
      <c r="BR51" s="40">
        <v>0.46500000000000002</v>
      </c>
      <c r="BT51" s="11">
        <f>+'Matas Group P&amp;L and KPIs'!BP51</f>
        <v>0.47799999999999998</v>
      </c>
      <c r="BU51" s="11">
        <f>+'Matas Group P&amp;L and KPIs'!BQ51</f>
        <v>0.47899999999999998</v>
      </c>
      <c r="BV51" s="11">
        <f>+'Matas Group P&amp;L and KPIs'!BR51</f>
        <v>0.47299999999999998</v>
      </c>
      <c r="BW51" s="11">
        <f>+'Matas Group P&amp;L and KPIs'!BS51</f>
        <v>0.51200000000000001</v>
      </c>
      <c r="BX51" s="11">
        <f>+'Matas Group P&amp;L and KPIs'!BT51</f>
        <v>0.48399999999999999</v>
      </c>
      <c r="BZ51" s="11">
        <f>+'Matas Group P&amp;L and KPIs'!BV51</f>
        <v>0.48499999999999999</v>
      </c>
      <c r="CA51" s="11">
        <f>+'Matas Group P&amp;L and KPIs'!BW51</f>
        <v>0.48299999999999998</v>
      </c>
      <c r="CB51" s="11">
        <f>+'Matas Group P&amp;L and KPIs'!BX51</f>
        <v>0.45300000000000001</v>
      </c>
      <c r="CC51" s="11">
        <f>+'Matas Group P&amp;L and KPIs'!BY51</f>
        <v>0.48099999999999998</v>
      </c>
      <c r="CD51" s="11">
        <f>+'Matas Group P&amp;L and KPIs'!BZ51</f>
        <v>0.47299999999999998</v>
      </c>
    </row>
    <row r="52" spans="2:82" x14ac:dyDescent="0.25">
      <c r="B52" s="1" t="s">
        <v>191</v>
      </c>
      <c r="D52" s="10"/>
      <c r="E52" s="10"/>
      <c r="F52" s="10"/>
      <c r="G52" s="10"/>
      <c r="H52" s="10"/>
      <c r="I52" s="10"/>
      <c r="J52" s="10"/>
      <c r="K52" s="10"/>
      <c r="L52" s="10"/>
      <c r="M52" s="10"/>
      <c r="N52" s="10"/>
      <c r="O52" s="10"/>
      <c r="P52" s="10"/>
      <c r="Q52" s="10"/>
      <c r="R52" s="10"/>
      <c r="S52" s="10"/>
      <c r="T52" s="10"/>
      <c r="U52" s="10"/>
      <c r="V52" s="10"/>
      <c r="W52" s="10"/>
      <c r="X52" s="33"/>
      <c r="Y52" s="10"/>
      <c r="Z52" s="10"/>
      <c r="AA52" s="10"/>
      <c r="AB52" s="10"/>
      <c r="AC52" s="10"/>
      <c r="AD52" s="10"/>
      <c r="AE52" s="10"/>
      <c r="AF52" s="10"/>
      <c r="AG52" s="10"/>
      <c r="AH52" s="10"/>
      <c r="AI52" s="10"/>
      <c r="AJ52" s="10"/>
      <c r="AK52" s="10"/>
      <c r="AL52" s="10"/>
      <c r="AM52" s="10"/>
      <c r="AN52" s="10"/>
      <c r="AO52" s="10"/>
      <c r="AP52" s="10"/>
      <c r="AQ52" s="10"/>
      <c r="AR52" s="10"/>
      <c r="AT52" s="10"/>
      <c r="AU52" s="10"/>
      <c r="AV52" s="10"/>
      <c r="AW52" s="10"/>
      <c r="AX52" s="10"/>
      <c r="AY52" s="10">
        <f>AX7/AX5</f>
        <v>0.45874673968235308</v>
      </c>
      <c r="AZ52" s="10">
        <v>0.47</v>
      </c>
      <c r="BA52" s="4"/>
      <c r="BB52" s="4"/>
      <c r="BC52" s="10">
        <v>0.47</v>
      </c>
      <c r="BD52" s="10"/>
      <c r="BE52" s="10">
        <f>(BD7+102.1)/(BD5+217.1)</f>
        <v>0.45061215988418696</v>
      </c>
      <c r="BF52" s="10">
        <v>0.43</v>
      </c>
      <c r="BG52" s="4"/>
      <c r="BH52" s="4"/>
      <c r="BI52" s="10">
        <v>0.43</v>
      </c>
      <c r="BJ52" s="10">
        <v>0.45500000000000002</v>
      </c>
      <c r="BK52" s="4"/>
      <c r="BL52" s="4"/>
      <c r="BM52" s="10">
        <v>0.45500000000000002</v>
      </c>
      <c r="BN52" s="10">
        <v>0.44400000000000001</v>
      </c>
      <c r="BO52" s="4"/>
      <c r="BP52" s="4"/>
      <c r="BQ52" s="10">
        <v>0.44400000000000001</v>
      </c>
      <c r="BR52" s="10">
        <v>0.44700000000000001</v>
      </c>
      <c r="BT52" s="11">
        <v>0.45300000000000001</v>
      </c>
      <c r="BU52" s="10">
        <v>0.44800000000000001</v>
      </c>
      <c r="BV52" s="40">
        <f>'Matas Group P&amp;L and KPIs'!BR52</f>
        <v>0.442</v>
      </c>
      <c r="BW52" s="10">
        <f>+'Matas Group P&amp;L and KPIs'!BS52</f>
        <v>0.41799999999999998</v>
      </c>
      <c r="BX52" s="10">
        <f>+'Matas Group P&amp;L and KPIs'!BT52</f>
        <v>0.44</v>
      </c>
      <c r="BZ52" s="11">
        <f>+'Matas Group P&amp;L and KPIs'!BV52</f>
        <v>0.43099999999999999</v>
      </c>
      <c r="CA52" s="11">
        <f>+'Matas Group P&amp;L and KPIs'!BW52</f>
        <v>0.42499999999999999</v>
      </c>
      <c r="CB52" s="11">
        <f>+'Matas Group P&amp;L and KPIs'!BX52</f>
        <v>0.439</v>
      </c>
      <c r="CC52" s="11">
        <f>+'Matas Group P&amp;L and KPIs'!BY52</f>
        <v>0.36099999999999999</v>
      </c>
      <c r="CD52" s="11">
        <f>+'Matas Group P&amp;L and KPIs'!BZ52</f>
        <v>0.41599999999999998</v>
      </c>
    </row>
    <row r="53" spans="2:82" x14ac:dyDescent="0.25">
      <c r="B53" s="1" t="s">
        <v>190</v>
      </c>
      <c r="D53" s="10"/>
      <c r="E53" s="10"/>
      <c r="F53" s="10"/>
      <c r="G53" s="10"/>
      <c r="H53" s="10"/>
      <c r="I53" s="10"/>
      <c r="J53" s="10"/>
      <c r="K53" s="10"/>
      <c r="L53" s="10"/>
      <c r="M53" s="10"/>
      <c r="N53" s="10"/>
      <c r="O53" s="10"/>
      <c r="P53" s="10"/>
      <c r="Q53" s="10"/>
      <c r="R53" s="10"/>
      <c r="S53" s="10"/>
      <c r="T53" s="10"/>
      <c r="U53" s="10"/>
      <c r="V53" s="10"/>
      <c r="W53" s="10"/>
      <c r="X53" s="33"/>
      <c r="Y53" s="10"/>
      <c r="Z53" s="10"/>
      <c r="AA53" s="10"/>
      <c r="AB53" s="10"/>
      <c r="AC53" s="10"/>
      <c r="AD53" s="10"/>
      <c r="AE53" s="10"/>
      <c r="AF53" s="10"/>
      <c r="AG53" s="10"/>
      <c r="AH53" s="10"/>
      <c r="AI53" s="10"/>
      <c r="AJ53" s="10"/>
      <c r="AK53" s="10"/>
      <c r="AL53" s="10"/>
      <c r="AM53" s="10"/>
      <c r="AN53" s="10"/>
      <c r="AO53" s="10"/>
      <c r="AP53" s="10"/>
      <c r="AQ53" s="10"/>
      <c r="AR53" s="10"/>
      <c r="AT53" s="10">
        <f>+'Matas Group P&amp;L and KPIs'!AU53</f>
        <v>0.436</v>
      </c>
      <c r="AU53" s="10"/>
      <c r="AV53" s="10"/>
      <c r="AW53" s="10">
        <f>+'Matas Group P&amp;L and KPIs'!AX53</f>
        <v>0.436</v>
      </c>
      <c r="AX53" s="10"/>
      <c r="AY53" s="10"/>
      <c r="AZ53" s="10">
        <f>+'Matas Group P&amp;L and KPIs'!AY53</f>
        <v>0.44600000000000001</v>
      </c>
      <c r="BA53" s="4"/>
      <c r="BB53" s="4"/>
      <c r="BC53" s="10">
        <f>+'Matas Group P&amp;L and KPIs'!BB53</f>
        <v>0.44600000000000001</v>
      </c>
      <c r="BD53" s="10"/>
      <c r="BE53" s="10"/>
      <c r="BF53" s="40">
        <f>+'Matas Group P&amp;L and KPIs'!BC53</f>
        <v>0.57799999999999996</v>
      </c>
      <c r="BG53" s="4"/>
      <c r="BH53" s="4"/>
      <c r="BI53" s="40">
        <f>+'Matas Group P&amp;L and KPIs'!BF53</f>
        <v>0.57799999999999996</v>
      </c>
      <c r="BJ53" s="40">
        <f>+'Matas Group P&amp;L and KPIs'!BG53</f>
        <v>0.42399999999999999</v>
      </c>
      <c r="BK53" s="4"/>
      <c r="BL53" s="4"/>
      <c r="BM53" s="40">
        <f>+'Matas Group P&amp;L and KPIs'!BJ53</f>
        <v>0.42399999999999999</v>
      </c>
      <c r="BN53" s="40">
        <f>+'Matas Group P&amp;L and KPIs'!BK53</f>
        <v>0.47199999999999998</v>
      </c>
      <c r="BO53" s="4"/>
      <c r="BP53" s="4"/>
      <c r="BQ53" s="40">
        <f>+'Matas Group P&amp;L and KPIs'!BN53</f>
        <v>0.47199999999999998</v>
      </c>
      <c r="BR53" s="40">
        <f>+BQ53</f>
        <v>0.47199999999999998</v>
      </c>
      <c r="BT53" s="11">
        <f>+'Matas Group P&amp;L and KPIs'!BP53</f>
        <v>0.36699999999999999</v>
      </c>
      <c r="BU53" s="11">
        <f>+'Matas Group P&amp;L and KPIs'!BQ53</f>
        <v>0.379</v>
      </c>
      <c r="BV53" s="11">
        <f>+'Matas Group P&amp;L and KPIs'!BR53</f>
        <v>0.49199999999999999</v>
      </c>
      <c r="BW53" s="11">
        <f>+'Matas Group P&amp;L and KPIs'!BS53</f>
        <v>0.33500000000000002</v>
      </c>
      <c r="BX53" s="11">
        <f>+'Matas Group P&amp;L and KPIs'!BT53</f>
        <v>0.39300000000000002</v>
      </c>
      <c r="BZ53" s="11">
        <f>+'Matas Group P&amp;L and KPIs'!BV53</f>
        <v>0.41599999999999998</v>
      </c>
      <c r="CA53" s="11">
        <f>+'Matas Group P&amp;L and KPIs'!BW53</f>
        <v>0.41399999999999998</v>
      </c>
      <c r="CB53" s="11">
        <f>+'Matas Group P&amp;L and KPIs'!BX53</f>
        <v>0.45400000000000001</v>
      </c>
      <c r="CC53" s="11">
        <f>+'Matas Group P&amp;L and KPIs'!BY53</f>
        <v>0.40400000000000003</v>
      </c>
      <c r="CD53" s="11">
        <f>+'Matas Group P&amp;L and KPIs'!BZ53</f>
        <v>0.42199999999999999</v>
      </c>
    </row>
    <row r="54" spans="2:82" x14ac:dyDescent="0.25">
      <c r="B54" s="1" t="s">
        <v>135</v>
      </c>
      <c r="D54" s="10">
        <f>D7/D5</f>
        <v>0.44365024968177807</v>
      </c>
      <c r="E54" s="10">
        <f>E7/D5</f>
        <v>1.4396408498971898E-2</v>
      </c>
      <c r="F54" s="10">
        <f>F7/D5</f>
        <v>0</v>
      </c>
      <c r="G54" s="10">
        <f>G7/G5</f>
        <v>0.45804665818074991</v>
      </c>
      <c r="H54" s="10">
        <f>H7/H5</f>
        <v>0.44244788992709722</v>
      </c>
      <c r="I54" s="10">
        <f>I7/H5</f>
        <v>1.3846158743197454E-2</v>
      </c>
      <c r="J54" s="10">
        <f>J7/H5</f>
        <v>0</v>
      </c>
      <c r="K54" s="10">
        <f>K7/K5</f>
        <v>0.45629404867029472</v>
      </c>
      <c r="L54" s="10">
        <f>L7/L5</f>
        <v>0.4452263493905978</v>
      </c>
      <c r="M54" s="10">
        <f>M7/L5</f>
        <v>1.0773823998839232E-2</v>
      </c>
      <c r="N54" s="10">
        <f>N7/L5</f>
        <v>-1.4751463298026695E-2</v>
      </c>
      <c r="O54" s="10">
        <f>O7/O5</f>
        <v>0.44124871009141037</v>
      </c>
      <c r="P54" s="10">
        <f>P7/P5</f>
        <v>0.48248506078714209</v>
      </c>
      <c r="Q54" s="10">
        <f>Q7/P5</f>
        <v>1.1805331753554506E-2</v>
      </c>
      <c r="R54" s="10">
        <f>R7/P5</f>
        <v>0</v>
      </c>
      <c r="S54" s="10">
        <f>S7/S5</f>
        <v>0.49429039254069662</v>
      </c>
      <c r="T54" s="10">
        <f>T7/T5</f>
        <v>0.45255743289903783</v>
      </c>
      <c r="U54" s="10">
        <f>U7/T5</f>
        <v>1.2544707886377239E-2</v>
      </c>
      <c r="V54" s="10">
        <f>V7/T5</f>
        <v>-4.6805895239629847E-3</v>
      </c>
      <c r="W54" s="10">
        <f>W7/W5</f>
        <v>0.46042155126145207</v>
      </c>
      <c r="X54" s="34"/>
      <c r="Y54" s="10">
        <v>0.442</v>
      </c>
      <c r="Z54" s="10">
        <v>1.3858566682486948E-2</v>
      </c>
      <c r="AA54" s="10">
        <v>0</v>
      </c>
      <c r="AB54" s="10">
        <v>0.45628856193640249</v>
      </c>
      <c r="AC54" s="10">
        <v>0.44800000000000001</v>
      </c>
      <c r="AD54" s="10">
        <v>1.2333198544278204E-2</v>
      </c>
      <c r="AE54" s="10">
        <v>0</v>
      </c>
      <c r="AF54" s="10">
        <v>0.46006874241811574</v>
      </c>
      <c r="AG54" s="10">
        <v>0.44500000000000001</v>
      </c>
      <c r="AH54" s="10">
        <v>1.4897579143389199E-2</v>
      </c>
      <c r="AI54" s="10">
        <v>0</v>
      </c>
      <c r="AJ54" s="10">
        <v>0.459604641168887</v>
      </c>
      <c r="AK54" s="40">
        <v>0.46100000000000002</v>
      </c>
      <c r="AL54" s="10">
        <v>1.3609974302845723E-2</v>
      </c>
      <c r="AM54" s="10">
        <v>0</v>
      </c>
      <c r="AN54" s="10">
        <v>0.47473113162653463</v>
      </c>
      <c r="AO54" s="10">
        <f>AO7/AO5</f>
        <v>0.44868139700641491</v>
      </c>
      <c r="AP54" s="10">
        <f>AP7/AO5</f>
        <v>1.3802628296507483E-2</v>
      </c>
      <c r="AQ54" s="10">
        <f>AQ7/AO5</f>
        <v>0</v>
      </c>
      <c r="AR54" s="10">
        <f>AR7/AR5</f>
        <v>0.46248402530292243</v>
      </c>
      <c r="AT54" s="10">
        <v>0.44008695652173913</v>
      </c>
      <c r="AU54" s="10">
        <v>1.4000000000000002E-2</v>
      </c>
      <c r="AV54" s="10">
        <v>0</v>
      </c>
      <c r="AW54" s="10">
        <v>0.45408695652173919</v>
      </c>
      <c r="AX54" s="10"/>
      <c r="AY54" s="10">
        <f>AY7/AY5</f>
        <v>0.45583640006510467</v>
      </c>
      <c r="AZ54" s="10">
        <v>0.44546444686478925</v>
      </c>
      <c r="BA54" s="10">
        <v>1.8437840360977127E-2</v>
      </c>
      <c r="BB54" s="10">
        <v>0</v>
      </c>
      <c r="BC54" s="10">
        <v>0.46390228722576643</v>
      </c>
      <c r="BD54" s="10"/>
      <c r="BE54" s="10">
        <f>BE7/BE5</f>
        <v>0.45803017087037035</v>
      </c>
      <c r="BF54" s="10">
        <v>0.43680223285486441</v>
      </c>
      <c r="BG54" s="10">
        <v>7.854864433811802E-3</v>
      </c>
      <c r="BH54" s="10">
        <v>0</v>
      </c>
      <c r="BI54" s="10">
        <v>0.44465709728867625</v>
      </c>
      <c r="BJ54" s="10">
        <v>0.46813837050523444</v>
      </c>
      <c r="BK54" s="10">
        <v>1.2403277196176602E-2</v>
      </c>
      <c r="BL54" s="10">
        <v>0</v>
      </c>
      <c r="BM54" s="10">
        <f>BM7/BM5</f>
        <v>0.48037096040054622</v>
      </c>
      <c r="BN54" s="10">
        <f>BN7/BN5</f>
        <v>0.4472466796000597</v>
      </c>
      <c r="BO54" s="10">
        <f>BO7/BN5</f>
        <v>1.2087748097298911E-2</v>
      </c>
      <c r="BP54" s="10">
        <f>BP7/BN5</f>
        <v>0</v>
      </c>
      <c r="BQ54" s="10">
        <f>BQ7/BQ5</f>
        <v>0.4593344276973586</v>
      </c>
      <c r="BR54" s="10">
        <f>BR7/BR5</f>
        <v>0.45824553704798071</v>
      </c>
      <c r="BT54" s="10">
        <v>0.46100000000000002</v>
      </c>
      <c r="BU54" s="10">
        <v>0.46</v>
      </c>
      <c r="BV54" s="40">
        <f>'Matas Group P&amp;L and KPIs'!BR54</f>
        <v>0.46213808463251671</v>
      </c>
      <c r="BW54" s="10">
        <f>BW7/BW5</f>
        <v>0.46325878594249204</v>
      </c>
      <c r="BX54" s="10">
        <f>BX7/BX5</f>
        <v>0.46186895810955964</v>
      </c>
      <c r="BZ54" s="11">
        <f>+'Matas Group P&amp;L and KPIs'!BV54</f>
        <v>0.4604628736740598</v>
      </c>
      <c r="CA54" s="11">
        <f>+'Matas Group P&amp;L and KPIs'!BW54</f>
        <v>0.45706940874035989</v>
      </c>
      <c r="CB54" s="11">
        <f>+'Matas Group P&amp;L and KPIs'!BX54</f>
        <v>0.44800000000000001</v>
      </c>
      <c r="CC54" s="11">
        <f>+'Matas Group P&amp;L and KPIs'!BY54</f>
        <v>0.42907622412922769</v>
      </c>
      <c r="CD54" s="11">
        <f>+'Matas Group P&amp;L and KPIs'!BZ54</f>
        <v>0.44860984503190521</v>
      </c>
    </row>
    <row r="55" spans="2:82" x14ac:dyDescent="0.25">
      <c r="B55" s="1" t="s">
        <v>74</v>
      </c>
      <c r="D55" s="10">
        <f>D15/D5</f>
        <v>0.18182708312934487</v>
      </c>
      <c r="E55" s="10">
        <f>E15/D5</f>
        <v>0</v>
      </c>
      <c r="F55" s="10">
        <f>F15/D5</f>
        <v>0</v>
      </c>
      <c r="G55" s="10">
        <f>G15/G5</f>
        <v>0.18182708312934481</v>
      </c>
      <c r="H55" s="10">
        <f>H15/H5</f>
        <v>0.16736831296847726</v>
      </c>
      <c r="I55" s="10">
        <f>I15/H5</f>
        <v>0</v>
      </c>
      <c r="J55" s="10">
        <f>J15/H5</f>
        <v>0</v>
      </c>
      <c r="K55" s="10">
        <f>K15/K5</f>
        <v>0.16736831296847726</v>
      </c>
      <c r="L55" s="10">
        <f>L15/L5</f>
        <v>0.21829657573998845</v>
      </c>
      <c r="M55" s="10">
        <f>M15/L5</f>
        <v>0</v>
      </c>
      <c r="N55" s="10">
        <f>N15/L5</f>
        <v>0</v>
      </c>
      <c r="O55" s="10">
        <f>O15/O5</f>
        <v>0.21829657573998845</v>
      </c>
      <c r="P55" s="10">
        <f>P15/P5</f>
        <v>0.16484648670925198</v>
      </c>
      <c r="Q55" s="10">
        <f>Q15/P5</f>
        <v>0</v>
      </c>
      <c r="R55" s="10">
        <f>R15/P5</f>
        <v>0</v>
      </c>
      <c r="S55" s="10">
        <f>S15/S5</f>
        <v>0.164846486709252</v>
      </c>
      <c r="T55" s="10">
        <f>T15/T5</f>
        <v>0.18636342709819992</v>
      </c>
      <c r="U55" s="10">
        <f>U15/T5</f>
        <v>0</v>
      </c>
      <c r="V55" s="10">
        <f>V15/T5</f>
        <v>0</v>
      </c>
      <c r="W55" s="10">
        <f>W15/W5</f>
        <v>0.18636342709819986</v>
      </c>
      <c r="X55" s="34"/>
      <c r="Y55" s="10">
        <v>0.17699999999999999</v>
      </c>
      <c r="Z55" s="10">
        <v>0</v>
      </c>
      <c r="AA55" s="10">
        <v>0</v>
      </c>
      <c r="AB55" s="10">
        <v>0.17721879449454203</v>
      </c>
      <c r="AC55" s="10">
        <v>0.16200000000000001</v>
      </c>
      <c r="AD55" s="10">
        <v>0</v>
      </c>
      <c r="AE55" s="10">
        <v>0</v>
      </c>
      <c r="AF55" s="10">
        <v>0.16174686615446837</v>
      </c>
      <c r="AG55" s="10">
        <v>0.21199999999999999</v>
      </c>
      <c r="AH55" s="10">
        <v>0</v>
      </c>
      <c r="AI55" s="10">
        <v>0</v>
      </c>
      <c r="AJ55" s="10">
        <v>0.21193238791004157</v>
      </c>
      <c r="AK55" s="40">
        <v>0.154</v>
      </c>
      <c r="AL55" s="10">
        <v>0</v>
      </c>
      <c r="AM55" s="10">
        <v>0</v>
      </c>
      <c r="AN55" s="10">
        <v>0.15380222708670405</v>
      </c>
      <c r="AO55" s="10">
        <f>AO15/AO5</f>
        <v>0.17912508909479685</v>
      </c>
      <c r="AP55" s="10">
        <f>AP15/AO5</f>
        <v>0</v>
      </c>
      <c r="AQ55" s="10">
        <f>AQ15/AO5</f>
        <v>0</v>
      </c>
      <c r="AR55" s="10">
        <f>AR15/AR5</f>
        <v>0.17912508909479705</v>
      </c>
      <c r="AT55" s="10">
        <v>0.15634782608695655</v>
      </c>
      <c r="AU55" s="10">
        <v>0</v>
      </c>
      <c r="AV55" s="10">
        <v>0</v>
      </c>
      <c r="AW55" s="10">
        <v>0.15634782608695658</v>
      </c>
      <c r="AX55" s="10"/>
      <c r="AY55" s="10">
        <f>AY46/AY5</f>
        <v>0.13505670906121758</v>
      </c>
      <c r="AZ55" s="10">
        <v>0.10743737358020859</v>
      </c>
      <c r="BA55" s="10">
        <v>0</v>
      </c>
      <c r="BB55" s="10">
        <v>0</v>
      </c>
      <c r="BC55" s="10">
        <v>0.10743737358020862</v>
      </c>
      <c r="BD55" s="10"/>
      <c r="BE55" s="10">
        <f>BE46/BE5</f>
        <v>0.10394600677885718</v>
      </c>
      <c r="BF55" s="10">
        <v>0.16128389154704945</v>
      </c>
      <c r="BG55" s="10">
        <v>0</v>
      </c>
      <c r="BH55" s="10">
        <v>0</v>
      </c>
      <c r="BI55" s="10">
        <v>0.16128389154704945</v>
      </c>
      <c r="BJ55" s="10">
        <v>0.10332271279016847</v>
      </c>
      <c r="BK55" s="10">
        <v>1.7068730086481149E-4</v>
      </c>
      <c r="BL55" s="10">
        <v>0</v>
      </c>
      <c r="BM55" s="10">
        <f>BM15/BM5</f>
        <v>0.10332271279016847</v>
      </c>
      <c r="BN55" s="10">
        <f>BN15/BN5</f>
        <v>0.13490523802417551</v>
      </c>
      <c r="BO55" s="10">
        <f>BO15/BN5</f>
        <v>0</v>
      </c>
      <c r="BP55" s="10">
        <f>BP15/BN5</f>
        <v>0</v>
      </c>
      <c r="BQ55" s="10">
        <f>BQ15/BQ5</f>
        <v>0.13490523802417551</v>
      </c>
      <c r="BR55" s="10">
        <f>BR15/BR5</f>
        <v>0.12947499107051716</v>
      </c>
      <c r="BT55" s="10">
        <f>BT46/BT5</f>
        <v>0.1411042944785276</v>
      </c>
      <c r="BU55" s="10">
        <v>0.12849735335421855</v>
      </c>
      <c r="BV55" s="10">
        <f>BV15/BV5</f>
        <v>0.17557535263548626</v>
      </c>
      <c r="BW55" s="10">
        <f>BW15/BW5</f>
        <v>0.10756123535676251</v>
      </c>
      <c r="BX55" s="10">
        <f>BX15/BX5</f>
        <v>0.14190237498508176</v>
      </c>
      <c r="BZ55" s="11">
        <f>+'Matas Group P&amp;L and KPIs'!BV55</f>
        <v>0.14299999999999999</v>
      </c>
      <c r="CA55" s="11">
        <f>+'Matas Group P&amp;L and KPIs'!BW55</f>
        <v>0.11799999999999999</v>
      </c>
      <c r="CB55" s="11">
        <f>+'Matas Group P&amp;L and KPIs'!BX55</f>
        <v>0.16</v>
      </c>
      <c r="CC55" s="11">
        <f>+'Matas Group P&amp;L and KPIs'!BY55</f>
        <v>0.104997476022211</v>
      </c>
      <c r="CD55" s="11">
        <f>+'Matas Group P&amp;L and KPIs'!BZ55</f>
        <v>0.13422971741112125</v>
      </c>
    </row>
    <row r="56" spans="2:82" x14ac:dyDescent="0.25">
      <c r="B56" s="1" t="s">
        <v>75</v>
      </c>
      <c r="D56" s="10">
        <f>D48/D5</f>
        <v>0.18182708312934487</v>
      </c>
      <c r="E56" s="10"/>
      <c r="F56" s="10"/>
      <c r="G56" s="10">
        <f>G12/G5</f>
        <v>0.18182708312934481</v>
      </c>
      <c r="H56" s="10">
        <f>H48/H5</f>
        <v>0.17005522332888387</v>
      </c>
      <c r="I56" s="10"/>
      <c r="J56" s="10"/>
      <c r="K56" s="10">
        <f>K12/K5</f>
        <v>0.17005522332888387</v>
      </c>
      <c r="L56" s="10">
        <f>L48/L5</f>
        <v>0.20564900100841563</v>
      </c>
      <c r="M56" s="10"/>
      <c r="N56" s="10"/>
      <c r="O56" s="10">
        <f>O12/O5</f>
        <v>0.20564900100841563</v>
      </c>
      <c r="P56" s="10">
        <f>P48/P5</f>
        <v>0.17289989182979607</v>
      </c>
      <c r="Q56" s="10"/>
      <c r="R56" s="10"/>
      <c r="S56" s="10">
        <f>S12/S5</f>
        <v>0.17289989182979601</v>
      </c>
      <c r="T56" s="10">
        <f>T48/T5</f>
        <v>0.18475208323742001</v>
      </c>
      <c r="U56" s="10"/>
      <c r="V56" s="10"/>
      <c r="W56" s="10">
        <f>W12/W5</f>
        <v>0.18475208323741996</v>
      </c>
      <c r="X56" s="34"/>
      <c r="Y56" s="10">
        <v>0.182</v>
      </c>
      <c r="Z56" s="10">
        <v>0</v>
      </c>
      <c r="AA56" s="10">
        <v>4.5562411010915994E-3</v>
      </c>
      <c r="AB56" s="10">
        <v>0.18177503559563363</v>
      </c>
      <c r="AC56" s="10">
        <v>0.16200000000000001</v>
      </c>
      <c r="AD56" s="10">
        <v>0</v>
      </c>
      <c r="AE56" s="10">
        <v>0</v>
      </c>
      <c r="AF56" s="10">
        <v>0.16174686615446837</v>
      </c>
      <c r="AG56" s="10">
        <v>0.21199999999999999</v>
      </c>
      <c r="AH56" s="10">
        <v>0</v>
      </c>
      <c r="AI56" s="10">
        <v>0</v>
      </c>
      <c r="AJ56" s="10">
        <v>0.21193238791004157</v>
      </c>
      <c r="AK56" s="40">
        <v>0.154</v>
      </c>
      <c r="AL56" s="10">
        <v>0</v>
      </c>
      <c r="AM56" s="10">
        <v>0</v>
      </c>
      <c r="AN56" s="10">
        <v>0.15380222708670405</v>
      </c>
      <c r="AO56" s="10">
        <f>AO48/AO5</f>
        <v>0.1801942266571632</v>
      </c>
      <c r="AP56" s="10"/>
      <c r="AQ56" s="10"/>
      <c r="AR56" s="10">
        <f>AR12/AR5</f>
        <v>0.18019422665716339</v>
      </c>
      <c r="AT56" s="10">
        <v>0.17473872434782611</v>
      </c>
      <c r="AU56" s="10">
        <v>0</v>
      </c>
      <c r="AV56" s="10">
        <v>1.8390898260869568E-2</v>
      </c>
      <c r="AW56" s="10">
        <v>0.17473872434782614</v>
      </c>
      <c r="AX56" s="10"/>
      <c r="AY56" s="10">
        <f>AY48/AY5</f>
        <v>0.1465430289092729</v>
      </c>
      <c r="AZ56" s="10">
        <v>0.13787884471759773</v>
      </c>
      <c r="BA56" s="10">
        <v>0</v>
      </c>
      <c r="BB56" s="10">
        <v>3.0441471137389136E-2</v>
      </c>
      <c r="BC56" s="10">
        <v>0.13787884471759776</v>
      </c>
      <c r="BD56" s="10"/>
      <c r="BE56" s="10">
        <f>BE48/BE5</f>
        <v>0.12660326581652259</v>
      </c>
      <c r="BF56" s="10">
        <v>0.16910035047846889</v>
      </c>
      <c r="BG56" s="10">
        <v>0</v>
      </c>
      <c r="BH56" s="10">
        <v>7.8164589314194573E-3</v>
      </c>
      <c r="BI56" s="10">
        <v>0.16910035047846889</v>
      </c>
      <c r="BJ56" s="10">
        <v>0.11607721950386894</v>
      </c>
      <c r="BK56" s="10">
        <v>1.7068730086481149E-4</v>
      </c>
      <c r="BL56" s="10">
        <v>1.258381941283568E-2</v>
      </c>
      <c r="BM56" s="10">
        <v>0.11607721950386894</v>
      </c>
      <c r="BN56" s="10">
        <f>BN48/BN5</f>
        <v>0.15012684673929264</v>
      </c>
      <c r="BO56" s="10"/>
      <c r="BP56" s="10"/>
      <c r="BQ56" s="10">
        <f>BQ12/BQ5</f>
        <v>0.15012684673929264</v>
      </c>
      <c r="BR56" s="10">
        <f>(1006.157+110.294)/(6701.054+1132.897)</f>
        <v>0.14251442216066962</v>
      </c>
      <c r="BT56" s="10">
        <f>BT48/BT5</f>
        <v>0.14979550102249489</v>
      </c>
      <c r="BU56" s="10">
        <f>BU48/BU5</f>
        <v>0.12587790383576444</v>
      </c>
      <c r="BV56" s="10">
        <f>BV48/BV5</f>
        <v>0.17594654788418709</v>
      </c>
      <c r="BW56" s="10">
        <f>BW48/BW5</f>
        <v>0.11501597444089456</v>
      </c>
      <c r="BX56" s="10">
        <f>BX48/BX5</f>
        <v>0.14512471655328799</v>
      </c>
      <c r="BZ56" s="11">
        <f>+'Matas Group P&amp;L and KPIs'!BV56</f>
        <v>0.14499999999999999</v>
      </c>
      <c r="CA56" s="11">
        <f>+'Matas Group P&amp;L and KPIs'!BW56</f>
        <v>0.124</v>
      </c>
      <c r="CB56" s="11">
        <f>+'Matas Group P&amp;L and KPIs'!BX56</f>
        <v>0.16700000000000001</v>
      </c>
      <c r="CC56" s="11">
        <f>+'Matas Group P&amp;L and KPIs'!BY56</f>
        <v>0.11408379606259465</v>
      </c>
      <c r="CD56" s="11">
        <f>+'Matas Group P&amp;L and KPIs'!BZ56</f>
        <v>0.14061075660893346</v>
      </c>
    </row>
    <row r="57" spans="2:82" x14ac:dyDescent="0.25">
      <c r="D57" s="10"/>
      <c r="E57" s="10"/>
      <c r="F57" s="10"/>
      <c r="G57" s="10"/>
      <c r="H57" s="10"/>
      <c r="I57" s="10"/>
      <c r="J57" s="10"/>
      <c r="K57" s="10"/>
      <c r="L57" s="10"/>
      <c r="M57" s="10"/>
      <c r="N57" s="10"/>
      <c r="O57" s="10"/>
      <c r="P57" s="40"/>
      <c r="Q57" s="10"/>
      <c r="R57" s="10"/>
      <c r="S57" s="10"/>
      <c r="T57" s="10"/>
      <c r="U57" s="10"/>
      <c r="V57" s="10"/>
      <c r="W57" s="10"/>
      <c r="X57" s="34"/>
      <c r="Y57" s="10"/>
      <c r="Z57" s="10"/>
      <c r="AA57" s="10"/>
      <c r="AB57" s="10"/>
      <c r="AC57" s="10"/>
      <c r="AD57" s="10"/>
      <c r="AE57" s="10"/>
      <c r="AF57" s="10"/>
      <c r="AG57" s="10"/>
      <c r="AH57" s="10"/>
      <c r="AI57" s="10"/>
      <c r="AJ57" s="10"/>
      <c r="AK57" s="40"/>
      <c r="AL57" s="10"/>
      <c r="AM57" s="10"/>
      <c r="AN57" s="10"/>
      <c r="AO57" s="10"/>
      <c r="AP57" s="10"/>
      <c r="AQ57" s="10"/>
      <c r="AR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T57" s="10"/>
      <c r="BU57" s="10"/>
      <c r="BV57" s="10"/>
      <c r="BW57" s="10"/>
      <c r="BX57" s="10"/>
      <c r="BZ57" s="10"/>
      <c r="CA57" s="10"/>
      <c r="CB57" s="10"/>
      <c r="CC57" s="10"/>
      <c r="CD57" s="10"/>
    </row>
    <row r="58" spans="2:82" s="33" customFormat="1" x14ac:dyDescent="0.25">
      <c r="B58" s="4" t="s">
        <v>138</v>
      </c>
      <c r="D58" s="4">
        <v>5.0922074175451097</v>
      </c>
      <c r="E58" s="4"/>
      <c r="F58" s="4"/>
      <c r="G58" s="4">
        <v>5.0922074175451097</v>
      </c>
      <c r="H58" s="4">
        <v>5.2135360762398557</v>
      </c>
      <c r="I58" s="4"/>
      <c r="J58" s="4"/>
      <c r="K58" s="4">
        <v>5.2135360762398557</v>
      </c>
      <c r="L58" s="4">
        <v>6.6100033767475752</v>
      </c>
      <c r="M58" s="4"/>
      <c r="N58" s="4"/>
      <c r="O58" s="4">
        <v>6.6100033767475752</v>
      </c>
      <c r="P58" s="4">
        <v>5.12</v>
      </c>
      <c r="Q58" s="4"/>
      <c r="R58" s="4"/>
      <c r="S58" s="4">
        <v>5.12</v>
      </c>
      <c r="T58" s="4">
        <v>22.031956072659337</v>
      </c>
      <c r="U58" s="4"/>
      <c r="V58" s="4"/>
      <c r="W58" s="4">
        <v>22.031956072659337</v>
      </c>
      <c r="X58" s="58"/>
      <c r="Y58" s="4">
        <v>5.52</v>
      </c>
      <c r="Z58" s="4"/>
      <c r="AA58" s="4"/>
      <c r="AB58" s="4">
        <v>5.52</v>
      </c>
      <c r="AC58" s="4">
        <v>5.37</v>
      </c>
      <c r="AD58" s="4"/>
      <c r="AE58" s="4"/>
      <c r="AF58" s="4">
        <v>5.37</v>
      </c>
      <c r="AG58" s="4">
        <v>6.76</v>
      </c>
      <c r="AH58" s="4"/>
      <c r="AI58" s="4"/>
      <c r="AJ58" s="4">
        <v>6.76</v>
      </c>
      <c r="AK58" s="4">
        <v>5.5</v>
      </c>
      <c r="AL58" s="4"/>
      <c r="AM58" s="4"/>
      <c r="AN58" s="4">
        <v>5.5</v>
      </c>
      <c r="AO58" s="4">
        <v>23.2</v>
      </c>
      <c r="AP58" s="4"/>
      <c r="AQ58" s="4"/>
      <c r="AR58" s="4">
        <v>23.2</v>
      </c>
      <c r="AS58" s="4"/>
      <c r="AT58" s="4">
        <v>6</v>
      </c>
      <c r="AU58" s="4"/>
      <c r="AV58" s="4"/>
      <c r="AW58" s="4">
        <v>6</v>
      </c>
      <c r="AX58" s="4"/>
      <c r="AY58" s="4">
        <f>AW58+AX58</f>
        <v>6</v>
      </c>
      <c r="AZ58" s="4">
        <v>5.7320000000000002</v>
      </c>
      <c r="BA58" s="4"/>
      <c r="BB58" s="4"/>
      <c r="BC58" s="4">
        <v>5.7320000000000002</v>
      </c>
      <c r="BD58" s="4"/>
      <c r="BE58" s="4">
        <v>5.7320000000000002</v>
      </c>
      <c r="BF58" s="4">
        <v>7.1619999999999999</v>
      </c>
      <c r="BG58" s="4"/>
      <c r="BH58" s="4"/>
      <c r="BI58" s="4">
        <v>7.1619999999999999</v>
      </c>
      <c r="BJ58" s="4">
        <v>5.452</v>
      </c>
      <c r="BK58" s="4"/>
      <c r="BL58" s="4"/>
      <c r="BM58" s="4">
        <v>5.452</v>
      </c>
      <c r="BN58" s="4">
        <v>24.41</v>
      </c>
      <c r="BO58" s="4"/>
      <c r="BP58" s="4"/>
      <c r="BQ58" s="4">
        <v>24.41</v>
      </c>
      <c r="BR58" s="4">
        <v>24.41</v>
      </c>
      <c r="BT58" s="4">
        <v>6.1</v>
      </c>
      <c r="BU58" s="4">
        <v>5.9</v>
      </c>
      <c r="BV58" s="4">
        <f>'Matas Group P&amp;L and KPIs'!BR58</f>
        <v>7.5</v>
      </c>
      <c r="BW58" s="4">
        <v>5.9</v>
      </c>
      <c r="BX58" s="4">
        <f>SUM(BT58:BW58)</f>
        <v>25.4</v>
      </c>
      <c r="BZ58" s="22">
        <f>+'Matas Group P&amp;L and KPIs'!BV58</f>
        <v>6.2</v>
      </c>
      <c r="CA58" s="22">
        <f>+'Matas Group P&amp;L and KPIs'!BW58</f>
        <v>6.1000000000000005</v>
      </c>
      <c r="CB58" s="22">
        <f>+'Matas Group P&amp;L and KPIs'!BX58</f>
        <v>7.6</v>
      </c>
      <c r="CC58" s="22">
        <f>+'Matas Group P&amp;L and KPIs'!BY58</f>
        <v>5.7</v>
      </c>
      <c r="CD58" s="22">
        <f>+'Matas Group P&amp;L and KPIs'!BZ58</f>
        <v>25.599999999999998</v>
      </c>
    </row>
    <row r="59" spans="2:82" s="33" customFormat="1" x14ac:dyDescent="0.25">
      <c r="B59" s="4" t="s">
        <v>139</v>
      </c>
      <c r="D59" s="4"/>
      <c r="E59" s="4"/>
      <c r="F59" s="4"/>
      <c r="G59" s="4"/>
      <c r="H59" s="4"/>
      <c r="I59" s="4"/>
      <c r="J59" s="4"/>
      <c r="K59" s="4"/>
      <c r="L59" s="4"/>
      <c r="M59" s="4"/>
      <c r="N59" s="4"/>
      <c r="O59" s="4"/>
      <c r="P59" s="4"/>
      <c r="Q59" s="4"/>
      <c r="R59" s="4"/>
      <c r="S59" s="4"/>
      <c r="T59" s="4"/>
      <c r="U59" s="4"/>
      <c r="V59" s="4"/>
      <c r="W59" s="4"/>
      <c r="X59" s="58"/>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v>2.9</v>
      </c>
      <c r="AY59" s="4">
        <f>AW59+AX59</f>
        <v>2.9</v>
      </c>
      <c r="AZ59" s="4">
        <v>0.90600000000000003</v>
      </c>
      <c r="BA59" s="4"/>
      <c r="BB59" s="4"/>
      <c r="BC59" s="4">
        <v>0.90600000000000003</v>
      </c>
      <c r="BD59" s="4">
        <f>2.896-BC59</f>
        <v>1.9899999999999998</v>
      </c>
      <c r="BE59" s="4">
        <f>BC59+BD59</f>
        <v>2.8959999999999999</v>
      </c>
      <c r="BF59" s="4">
        <v>3.9380000000000002</v>
      </c>
      <c r="BG59" s="4"/>
      <c r="BH59" s="4"/>
      <c r="BI59" s="4">
        <v>3.9380000000000002</v>
      </c>
      <c r="BJ59" s="4">
        <v>2.7480000000000002</v>
      </c>
      <c r="BK59" s="4"/>
      <c r="BL59" s="4"/>
      <c r="BM59" s="4">
        <v>2.7480000000000002</v>
      </c>
      <c r="BN59" s="4">
        <v>7.5289999999999999</v>
      </c>
      <c r="BO59" s="4"/>
      <c r="BP59" s="4"/>
      <c r="BQ59" s="4">
        <v>7.5289999999999999</v>
      </c>
      <c r="BR59" s="4">
        <f>AY59+BE59+BI59+BM59</f>
        <v>12.481999999999999</v>
      </c>
      <c r="BT59" s="4">
        <v>2.8</v>
      </c>
      <c r="BU59" s="4">
        <v>2.7</v>
      </c>
      <c r="BV59" s="4">
        <f>'Matas Group P&amp;L and KPIs'!BR59</f>
        <v>4.0999999999999996</v>
      </c>
      <c r="BW59" s="4">
        <v>2.8</v>
      </c>
      <c r="BX59" s="4">
        <f>SUM(BT59:BW59)</f>
        <v>12.399999999999999</v>
      </c>
      <c r="BZ59" s="22">
        <f>+'Matas Group P&amp;L and KPIs'!BV59</f>
        <v>3</v>
      </c>
      <c r="CA59" s="22">
        <f>+'Matas Group P&amp;L and KPIs'!BW59</f>
        <v>2.7</v>
      </c>
      <c r="CB59" s="22">
        <f>+'Matas Group P&amp;L and KPIs'!BX59</f>
        <v>3.7</v>
      </c>
      <c r="CC59" s="22">
        <f>+'Matas Group P&amp;L and KPIs'!BY59</f>
        <v>2.8</v>
      </c>
      <c r="CD59" s="22">
        <f>+'Matas Group P&amp;L and KPIs'!BZ59</f>
        <v>12.2</v>
      </c>
    </row>
    <row r="60" spans="2:82" s="88" customFormat="1" x14ac:dyDescent="0.25">
      <c r="B60" s="38" t="s">
        <v>137</v>
      </c>
      <c r="D60" s="89">
        <v>5.0922074175451097</v>
      </c>
      <c r="E60" s="89"/>
      <c r="F60" s="89"/>
      <c r="G60" s="38">
        <v>5.0922074175451097</v>
      </c>
      <c r="H60" s="89">
        <v>5.2135360762398557</v>
      </c>
      <c r="I60" s="89"/>
      <c r="J60" s="89"/>
      <c r="K60" s="38">
        <v>5.2135360762398557</v>
      </c>
      <c r="L60" s="69">
        <v>6.6100033767475752</v>
      </c>
      <c r="M60" s="69"/>
      <c r="N60" s="69"/>
      <c r="O60" s="38">
        <v>6.6100033767475752</v>
      </c>
      <c r="P60" s="69">
        <v>5.12</v>
      </c>
      <c r="Q60" s="69"/>
      <c r="R60" s="69"/>
      <c r="S60" s="38">
        <v>5.12</v>
      </c>
      <c r="T60" s="90">
        <v>22.031956072659337</v>
      </c>
      <c r="U60" s="90"/>
      <c r="V60" s="90"/>
      <c r="W60" s="38">
        <v>22.031956072659337</v>
      </c>
      <c r="Y60" s="38">
        <v>5.52</v>
      </c>
      <c r="Z60" s="38"/>
      <c r="AA60" s="38"/>
      <c r="AB60" s="38">
        <v>5.52</v>
      </c>
      <c r="AC60" s="38">
        <v>5.37</v>
      </c>
      <c r="AD60" s="38"/>
      <c r="AE60" s="38"/>
      <c r="AF60" s="38">
        <v>5.37</v>
      </c>
      <c r="AG60" s="38">
        <v>6.76</v>
      </c>
      <c r="AH60" s="38"/>
      <c r="AI60" s="38"/>
      <c r="AJ60" s="38">
        <v>6.76</v>
      </c>
      <c r="AK60" s="38">
        <v>5.5</v>
      </c>
      <c r="AL60" s="38"/>
      <c r="AM60" s="38"/>
      <c r="AN60" s="38">
        <v>5.5</v>
      </c>
      <c r="AO60" s="38">
        <v>23.2</v>
      </c>
      <c r="AP60" s="38"/>
      <c r="AQ60" s="38"/>
      <c r="AR60" s="38">
        <v>23.2</v>
      </c>
      <c r="AT60" s="38">
        <f>SUM(AT58:AT59)</f>
        <v>6</v>
      </c>
      <c r="AU60" s="38"/>
      <c r="AV60" s="38"/>
      <c r="AW60" s="38">
        <f>SUM(AW58:AW59)</f>
        <v>6</v>
      </c>
      <c r="AX60" s="38">
        <f>SUM(AX58:AX59)</f>
        <v>2.9</v>
      </c>
      <c r="AY60" s="38">
        <f>SUM(AY58:AY59)</f>
        <v>8.9</v>
      </c>
      <c r="AZ60" s="38">
        <v>6.6384706601916896</v>
      </c>
      <c r="BA60" s="38"/>
      <c r="BB60" s="38"/>
      <c r="BC60" s="38">
        <v>6.6384706601916896</v>
      </c>
      <c r="BD60" s="38">
        <f>SUM(BD58:BD59)</f>
        <v>1.9899999999999998</v>
      </c>
      <c r="BE60" s="38">
        <f>SUM(BE58:BE59)</f>
        <v>8.6280000000000001</v>
      </c>
      <c r="BF60" s="38">
        <v>11.148919867488599</v>
      </c>
      <c r="BG60" s="38"/>
      <c r="BH60" s="38"/>
      <c r="BI60" s="38">
        <v>11.148919867488599</v>
      </c>
      <c r="BJ60" s="38">
        <v>8.1550424501327878</v>
      </c>
      <c r="BK60" s="38"/>
      <c r="BL60" s="38"/>
      <c r="BM60" s="38">
        <v>8.1550424501327878</v>
      </c>
      <c r="BN60" s="38">
        <v>31.9</v>
      </c>
      <c r="BQ60" s="38">
        <v>31.9</v>
      </c>
      <c r="BR60" s="38">
        <f>SUM(BR58:BR59)</f>
        <v>36.891999999999996</v>
      </c>
      <c r="BT60" s="38">
        <f>SUM(BT58:BT59)</f>
        <v>8.8999999999999986</v>
      </c>
      <c r="BU60" s="38">
        <f>SUM(BU58:BU59)</f>
        <v>8.6000000000000014</v>
      </c>
      <c r="BV60" s="38">
        <f>SUM(BV58:BV59)</f>
        <v>11.6</v>
      </c>
      <c r="BW60" s="38">
        <f>SUM(BW58:BW59)</f>
        <v>8.6999999999999993</v>
      </c>
      <c r="BX60" s="38">
        <f>SUM(BX58:BX59)</f>
        <v>37.799999999999997</v>
      </c>
      <c r="BZ60" s="38">
        <f>SUM(BZ58:BZ59)</f>
        <v>9.1999999999999993</v>
      </c>
      <c r="CA60" s="38">
        <f>SUM(CA58:CA59)</f>
        <v>8.8000000000000007</v>
      </c>
      <c r="CB60" s="38">
        <f>SUM(CB58:CB59)</f>
        <v>11.3</v>
      </c>
      <c r="CC60" s="38">
        <f>SUM(CC58:CC59)</f>
        <v>8.5</v>
      </c>
      <c r="CD60" s="38">
        <f>SUM(CD58:CD59)</f>
        <v>37.799999999999997</v>
      </c>
    </row>
    <row r="61" spans="2:82" x14ac:dyDescent="0.25">
      <c r="D61" s="52"/>
      <c r="E61" s="52"/>
      <c r="F61" s="52"/>
      <c r="G61" s="24"/>
      <c r="H61" s="52"/>
      <c r="I61" s="52"/>
      <c r="J61" s="52"/>
      <c r="K61" s="24"/>
      <c r="L61" s="47"/>
      <c r="M61" s="47"/>
      <c r="N61" s="47"/>
      <c r="O61" s="24"/>
      <c r="P61" s="47"/>
      <c r="Q61" s="47"/>
      <c r="R61" s="47"/>
      <c r="S61" s="24"/>
      <c r="T61" s="50"/>
      <c r="U61" s="50"/>
      <c r="V61" s="50"/>
      <c r="W61" s="24"/>
      <c r="X61" s="48"/>
      <c r="Y61" s="49"/>
      <c r="Z61" s="49"/>
      <c r="AA61" s="49"/>
      <c r="AB61" s="24"/>
      <c r="AC61" s="49"/>
      <c r="AD61" s="49"/>
      <c r="AE61" s="49"/>
      <c r="AF61" s="24"/>
      <c r="AG61" s="49"/>
      <c r="AH61" s="49"/>
      <c r="AI61" s="49"/>
      <c r="AJ61" s="24"/>
      <c r="AK61" s="4"/>
      <c r="AL61" s="4"/>
      <c r="AM61" s="4"/>
      <c r="AN61" s="24"/>
      <c r="AO61" s="4"/>
      <c r="AP61" s="4"/>
      <c r="AQ61" s="4"/>
      <c r="AR61" s="24"/>
      <c r="AT61" s="24"/>
      <c r="AU61" s="24"/>
      <c r="AV61" s="24"/>
      <c r="AW61" s="24"/>
      <c r="AX61" s="24"/>
      <c r="AY61" s="24"/>
      <c r="AZ61" s="24"/>
      <c r="BA61" s="24"/>
      <c r="BB61" s="24"/>
      <c r="BC61" s="24"/>
      <c r="BD61" s="24"/>
      <c r="BE61" s="24"/>
      <c r="BF61" s="24"/>
      <c r="BG61" s="24"/>
      <c r="BH61" s="24"/>
      <c r="BI61" s="24"/>
      <c r="BJ61" s="24"/>
      <c r="BK61" s="24"/>
      <c r="BL61" s="24"/>
      <c r="BM61" s="24"/>
      <c r="BN61" s="24"/>
      <c r="BQ61" s="24"/>
      <c r="BT61" s="24"/>
      <c r="BU61" s="24"/>
      <c r="BV61" s="24"/>
      <c r="BW61" s="24"/>
      <c r="BX61" s="24"/>
      <c r="BZ61" s="24"/>
      <c r="CA61" s="24"/>
      <c r="CB61" s="24"/>
      <c r="CC61" s="24"/>
      <c r="CD61" s="24"/>
    </row>
    <row r="62" spans="2:82" x14ac:dyDescent="0.25">
      <c r="B62" s="1" t="s">
        <v>142</v>
      </c>
      <c r="D62" s="24">
        <v>196.41390762086718</v>
      </c>
      <c r="E62" s="24"/>
      <c r="F62" s="24"/>
      <c r="G62" s="24">
        <v>196.41390762086718</v>
      </c>
      <c r="H62" s="24">
        <v>181.92865281946567</v>
      </c>
      <c r="I62" s="24"/>
      <c r="J62" s="24"/>
      <c r="K62" s="24">
        <v>181.92865281946567</v>
      </c>
      <c r="L62" s="24">
        <v>204.46712973405678</v>
      </c>
      <c r="M62" s="24"/>
      <c r="N62" s="24"/>
      <c r="O62" s="24">
        <v>204.46712973405678</v>
      </c>
      <c r="P62" s="24">
        <v>182.7</v>
      </c>
      <c r="Q62" s="24"/>
      <c r="R62" s="24"/>
      <c r="S62" s="24">
        <v>182.7</v>
      </c>
      <c r="T62" s="24">
        <v>192.21819110575356</v>
      </c>
      <c r="U62" s="24"/>
      <c r="V62" s="24"/>
      <c r="W62" s="24">
        <v>192.21819110575356</v>
      </c>
      <c r="X62" s="48"/>
      <c r="Y62" s="24">
        <v>187</v>
      </c>
      <c r="Z62" s="24"/>
      <c r="AA62" s="24"/>
      <c r="AB62" s="24">
        <v>187</v>
      </c>
      <c r="AC62" s="24">
        <v>179.4</v>
      </c>
      <c r="AD62" s="24"/>
      <c r="AE62" s="24"/>
      <c r="AF62" s="24">
        <v>179.4</v>
      </c>
      <c r="AG62" s="24">
        <v>202.8</v>
      </c>
      <c r="AH62" s="24"/>
      <c r="AI62" s="24"/>
      <c r="AJ62" s="24">
        <v>202.8</v>
      </c>
      <c r="AK62" s="24">
        <v>182.3</v>
      </c>
      <c r="AL62" s="24"/>
      <c r="AM62" s="24"/>
      <c r="AN62" s="24">
        <v>182.3</v>
      </c>
      <c r="AO62" s="24">
        <v>188.8</v>
      </c>
      <c r="AP62" s="24"/>
      <c r="AQ62" s="24"/>
      <c r="AR62" s="24">
        <v>188.8</v>
      </c>
      <c r="AT62" s="24">
        <v>188.2316937323904</v>
      </c>
      <c r="AU62" s="24"/>
      <c r="AV62" s="24"/>
      <c r="AW62" s="24">
        <v>188.2316937323904</v>
      </c>
      <c r="AX62" s="24"/>
      <c r="AY62" s="24">
        <v>188.2316937323904</v>
      </c>
      <c r="AZ62" s="24">
        <v>181.22</v>
      </c>
      <c r="BA62" s="24"/>
      <c r="BB62" s="24"/>
      <c r="BC62" s="24">
        <v>181.22</v>
      </c>
      <c r="BD62" s="24"/>
      <c r="BE62" s="24">
        <v>181.22</v>
      </c>
      <c r="BF62" s="24">
        <v>205.46</v>
      </c>
      <c r="BG62" s="24"/>
      <c r="BH62" s="24"/>
      <c r="BI62" s="24">
        <v>205.46</v>
      </c>
      <c r="BJ62" s="24">
        <v>195.7</v>
      </c>
      <c r="BK62" s="24"/>
      <c r="BL62" s="24"/>
      <c r="BM62" s="24">
        <v>195.7</v>
      </c>
      <c r="BN62" s="24">
        <v>193.69</v>
      </c>
      <c r="BQ62" s="24">
        <v>193.69</v>
      </c>
      <c r="BR62" s="24">
        <v>193.69</v>
      </c>
      <c r="BT62" s="24">
        <v>199.2</v>
      </c>
      <c r="BU62" s="24">
        <v>190.9</v>
      </c>
      <c r="BV62" s="24">
        <f>'Matas Group P&amp;L and KPIs'!BR62</f>
        <v>214.2</v>
      </c>
      <c r="BW62" s="24">
        <v>196</v>
      </c>
      <c r="BX62" s="24">
        <v>201.04</v>
      </c>
      <c r="BZ62" s="22">
        <f>+'Matas Group P&amp;L and KPIs'!BV62</f>
        <v>205.33</v>
      </c>
      <c r="CA62" s="22">
        <f>+'Matas Group P&amp;L and KPIs'!BW62</f>
        <v>199.3</v>
      </c>
      <c r="CB62" s="22">
        <f>+'Matas Group P&amp;L and KPIs'!BX62</f>
        <v>222.6</v>
      </c>
      <c r="CC62" s="22">
        <f>+'Matas Group P&amp;L and KPIs'!BY62</f>
        <v>210.4</v>
      </c>
      <c r="CD62" s="22">
        <f>+'Matas Group P&amp;L and KPIs'!BZ62</f>
        <v>210.2</v>
      </c>
    </row>
    <row r="63" spans="2:82" x14ac:dyDescent="0.25">
      <c r="B63" s="1" t="s">
        <v>140</v>
      </c>
      <c r="D63" s="24"/>
      <c r="E63" s="24"/>
      <c r="F63" s="24"/>
      <c r="G63" s="24"/>
      <c r="H63" s="24"/>
      <c r="I63" s="24"/>
      <c r="J63" s="24"/>
      <c r="K63" s="24"/>
      <c r="L63" s="24"/>
      <c r="M63" s="24"/>
      <c r="N63" s="24"/>
      <c r="O63" s="24"/>
      <c r="P63" s="24"/>
      <c r="Q63" s="24"/>
      <c r="R63" s="24"/>
      <c r="S63" s="24"/>
      <c r="T63" s="24"/>
      <c r="U63" s="24"/>
      <c r="V63" s="24"/>
      <c r="W63" s="24"/>
      <c r="X63" s="48"/>
      <c r="Y63" s="24"/>
      <c r="Z63" s="24"/>
      <c r="AA63" s="24"/>
      <c r="AB63" s="24"/>
      <c r="AC63" s="24"/>
      <c r="AD63" s="24"/>
      <c r="AE63" s="24"/>
      <c r="AF63" s="24"/>
      <c r="AG63" s="24"/>
      <c r="AH63" s="24"/>
      <c r="AI63" s="24"/>
      <c r="AJ63" s="24"/>
      <c r="AK63" s="24"/>
      <c r="AL63" s="24"/>
      <c r="AM63" s="24"/>
      <c r="AN63" s="24"/>
      <c r="AO63" s="24"/>
      <c r="AP63" s="24"/>
      <c r="AQ63" s="24"/>
      <c r="AR63" s="24"/>
      <c r="AT63" s="24"/>
      <c r="AU63" s="24"/>
      <c r="AV63" s="24"/>
      <c r="AW63" s="24"/>
      <c r="AX63" s="24">
        <v>366.4</v>
      </c>
      <c r="AY63" s="24">
        <v>366.4</v>
      </c>
      <c r="AZ63" s="24"/>
      <c r="BA63" s="24"/>
      <c r="BB63" s="24"/>
      <c r="BC63" s="24"/>
      <c r="BD63" s="24">
        <v>351.9</v>
      </c>
      <c r="BE63" s="24">
        <v>351.9</v>
      </c>
      <c r="BF63" s="24">
        <v>391.3</v>
      </c>
      <c r="BG63" s="24"/>
      <c r="BH63" s="24"/>
      <c r="BI63" s="24">
        <v>391.3</v>
      </c>
      <c r="BJ63" s="24">
        <v>362</v>
      </c>
      <c r="BK63" s="24"/>
      <c r="BL63" s="24"/>
      <c r="BM63" s="24">
        <v>362</v>
      </c>
      <c r="BN63" s="24">
        <v>379</v>
      </c>
      <c r="BQ63" s="24">
        <v>379</v>
      </c>
      <c r="BR63" s="24">
        <v>365.8</v>
      </c>
      <c r="BT63" s="24">
        <v>392</v>
      </c>
      <c r="BU63" s="24">
        <v>394.9</v>
      </c>
      <c r="BV63" s="24">
        <f>'Matas Group P&amp;L and KPIs'!BR63</f>
        <v>399.1</v>
      </c>
      <c r="BW63" s="24">
        <v>382.09125121882721</v>
      </c>
      <c r="BX63" s="24">
        <v>389.52507002984453</v>
      </c>
      <c r="BZ63" s="22">
        <f>+'Matas Group P&amp;L and KPIs'!BV63</f>
        <v>373</v>
      </c>
      <c r="CA63" s="22">
        <f>+'Matas Group P&amp;L and KPIs'!BW63</f>
        <v>378.8</v>
      </c>
      <c r="CB63" s="22">
        <f>+'Matas Group P&amp;L and KPIs'!BX63</f>
        <v>412.8</v>
      </c>
      <c r="CC63" s="22">
        <f>+'Matas Group P&amp;L and KPIs'!BY63</f>
        <v>378</v>
      </c>
      <c r="CD63" s="22">
        <f>+'Matas Group P&amp;L and KPIs'!BZ63</f>
        <v>387.4</v>
      </c>
    </row>
    <row r="64" spans="2:82" s="91" customFormat="1" x14ac:dyDescent="0.25">
      <c r="B64" s="8" t="s">
        <v>141</v>
      </c>
      <c r="D64" s="92">
        <v>196.41390762086718</v>
      </c>
      <c r="E64" s="92"/>
      <c r="F64" s="92"/>
      <c r="G64" s="38">
        <v>196.41390762086718</v>
      </c>
      <c r="H64" s="92">
        <v>181.92865281946567</v>
      </c>
      <c r="I64" s="92"/>
      <c r="J64" s="92"/>
      <c r="K64" s="38">
        <v>181.92865281946567</v>
      </c>
      <c r="L64" s="36">
        <v>204.46712973405678</v>
      </c>
      <c r="M64" s="36"/>
      <c r="N64" s="36"/>
      <c r="O64" s="38">
        <v>204.46712973405678</v>
      </c>
      <c r="P64" s="36">
        <v>182.7</v>
      </c>
      <c r="Q64" s="36"/>
      <c r="R64" s="36"/>
      <c r="S64" s="38">
        <v>182.7</v>
      </c>
      <c r="T64" s="90">
        <v>192.21819110575356</v>
      </c>
      <c r="U64" s="90"/>
      <c r="V64" s="90"/>
      <c r="W64" s="38">
        <v>192.21819110575356</v>
      </c>
      <c r="X64" s="93"/>
      <c r="Y64" s="38">
        <v>187</v>
      </c>
      <c r="Z64" s="38"/>
      <c r="AA64" s="38"/>
      <c r="AB64" s="38">
        <v>187</v>
      </c>
      <c r="AC64" s="38">
        <v>179.4</v>
      </c>
      <c r="AD64" s="38"/>
      <c r="AE64" s="38"/>
      <c r="AF64" s="38">
        <v>179.4</v>
      </c>
      <c r="AG64" s="38">
        <v>202.8</v>
      </c>
      <c r="AH64" s="38"/>
      <c r="AI64" s="38"/>
      <c r="AJ64" s="38">
        <v>202.8</v>
      </c>
      <c r="AK64" s="38">
        <v>182.3</v>
      </c>
      <c r="AL64" s="38"/>
      <c r="AM64" s="38"/>
      <c r="AN64" s="38">
        <v>182.3</v>
      </c>
      <c r="AO64" s="38">
        <v>188.8</v>
      </c>
      <c r="AP64" s="38"/>
      <c r="AQ64" s="38"/>
      <c r="AR64" s="38">
        <v>188.8</v>
      </c>
      <c r="AT64" s="38">
        <v>188.2316937323904</v>
      </c>
      <c r="AU64" s="38"/>
      <c r="AV64" s="38"/>
      <c r="AW64" s="38">
        <v>188.2316937323904</v>
      </c>
      <c r="AX64" s="24"/>
      <c r="AY64" s="38">
        <v>202.5</v>
      </c>
      <c r="AZ64" s="38">
        <v>189.24</v>
      </c>
      <c r="BA64" s="38"/>
      <c r="BB64" s="38"/>
      <c r="BC64" s="38">
        <v>189.24</v>
      </c>
      <c r="BD64" s="38"/>
      <c r="BE64" s="38">
        <v>197</v>
      </c>
      <c r="BF64" s="38">
        <v>222.8769624872848</v>
      </c>
      <c r="BG64" s="38"/>
      <c r="BH64" s="38"/>
      <c r="BI64" s="38">
        <v>222.8769624872848</v>
      </c>
      <c r="BJ64" s="38">
        <v>210.6</v>
      </c>
      <c r="BK64" s="38"/>
      <c r="BL64" s="38"/>
      <c r="BM64" s="38">
        <v>210.6</v>
      </c>
      <c r="BN64" s="38">
        <v>206.3</v>
      </c>
      <c r="BQ64" s="38">
        <v>206.3</v>
      </c>
      <c r="BR64" s="38">
        <v>209.1</v>
      </c>
      <c r="BT64" s="38">
        <v>216.5</v>
      </c>
      <c r="BU64" s="38">
        <v>211.9</v>
      </c>
      <c r="BV64" s="38">
        <f>'Matas Group P&amp;L and KPIs'!BR64</f>
        <v>229.7</v>
      </c>
      <c r="BW64" s="38">
        <v>211</v>
      </c>
      <c r="BX64" s="38">
        <v>218.3</v>
      </c>
      <c r="BZ64" s="38">
        <f>+'Matas Group P&amp;L and KPIs'!BV64</f>
        <v>221.6</v>
      </c>
      <c r="CA64" s="38">
        <f>+'Matas Group P&amp;L and KPIs'!BW64</f>
        <v>217.4</v>
      </c>
      <c r="CB64" s="38">
        <f>+'Matas Group P&amp;L and KPIs'!BX64</f>
        <v>241.7</v>
      </c>
      <c r="CC64" s="38">
        <f>+'Matas Group P&amp;L and KPIs'!BY64</f>
        <v>228.3</v>
      </c>
      <c r="CD64" s="38">
        <f>+'Matas Group P&amp;L and KPIs'!BZ64</f>
        <v>228.2</v>
      </c>
    </row>
    <row r="65" spans="2:82" x14ac:dyDescent="0.25">
      <c r="D65" s="53"/>
      <c r="E65" s="53"/>
      <c r="F65" s="53"/>
      <c r="G65" s="4"/>
      <c r="H65" s="53"/>
      <c r="I65" s="53"/>
      <c r="J65" s="53"/>
      <c r="K65" s="4"/>
      <c r="L65" s="22"/>
      <c r="M65" s="22"/>
      <c r="N65" s="22"/>
      <c r="O65" s="4"/>
      <c r="P65" s="22"/>
      <c r="Q65" s="22"/>
      <c r="R65" s="22"/>
      <c r="S65" s="4"/>
      <c r="T65" s="51"/>
      <c r="U65" s="51"/>
      <c r="V65" s="51"/>
      <c r="W65" s="4"/>
      <c r="X65" s="34"/>
      <c r="Y65" s="4"/>
      <c r="Z65" s="4"/>
      <c r="AA65" s="4"/>
      <c r="AB65" s="4"/>
      <c r="AC65" s="4"/>
      <c r="AD65" s="4"/>
      <c r="AE65" s="4"/>
      <c r="AF65" s="4"/>
      <c r="AG65" s="4"/>
      <c r="AH65" s="4"/>
      <c r="AI65" s="4"/>
      <c r="AJ65" s="4"/>
      <c r="AK65" s="4"/>
      <c r="AL65" s="4"/>
      <c r="AM65" s="4"/>
      <c r="AN65" s="4"/>
      <c r="AO65" s="4"/>
      <c r="AP65" s="4"/>
      <c r="AQ65" s="4"/>
      <c r="AR65" s="4"/>
      <c r="AT65" s="4"/>
      <c r="AU65" s="4"/>
      <c r="AV65" s="4"/>
      <c r="AW65" s="4"/>
      <c r="AX65" s="24"/>
      <c r="AY65" s="4"/>
      <c r="AZ65" s="4"/>
      <c r="BA65" s="4"/>
      <c r="BB65" s="4"/>
      <c r="BC65" s="4"/>
      <c r="BD65" s="4"/>
      <c r="BE65" s="4"/>
      <c r="BF65" s="4"/>
      <c r="BG65" s="4"/>
      <c r="BH65" s="4"/>
      <c r="BI65" s="4"/>
      <c r="BJ65" s="4"/>
      <c r="BK65" s="4"/>
      <c r="BL65" s="4"/>
      <c r="BM65" s="4"/>
      <c r="BN65" s="4"/>
      <c r="BQ65" s="4"/>
      <c r="BT65" s="4"/>
      <c r="BU65" s="4"/>
      <c r="BV65" s="4"/>
      <c r="BW65" s="4"/>
      <c r="BX65" s="4"/>
      <c r="BZ65" s="4"/>
      <c r="CA65" s="4"/>
      <c r="CB65" s="4"/>
      <c r="CC65" s="4"/>
      <c r="CD65" s="4"/>
    </row>
    <row r="66" spans="2:82" s="33" customFormat="1" x14ac:dyDescent="0.25">
      <c r="B66" s="4" t="s">
        <v>143</v>
      </c>
      <c r="D66" s="4">
        <v>1.69</v>
      </c>
      <c r="E66" s="4"/>
      <c r="F66" s="4"/>
      <c r="G66" s="4">
        <v>1.69</v>
      </c>
      <c r="H66" s="4">
        <v>1.68</v>
      </c>
      <c r="I66" s="4"/>
      <c r="J66" s="4"/>
      <c r="K66" s="4">
        <v>1.68</v>
      </c>
      <c r="L66" s="4">
        <v>1.72</v>
      </c>
      <c r="M66" s="4"/>
      <c r="N66" s="4"/>
      <c r="O66" s="4">
        <v>1.72</v>
      </c>
      <c r="P66" s="4">
        <v>1.74</v>
      </c>
      <c r="Q66" s="4"/>
      <c r="R66" s="4"/>
      <c r="S66" s="4">
        <v>1.74</v>
      </c>
      <c r="T66" s="4">
        <v>1.74</v>
      </c>
      <c r="U66" s="4"/>
      <c r="V66" s="4"/>
      <c r="W66" s="4">
        <v>1.74</v>
      </c>
      <c r="X66" s="58"/>
      <c r="Y66" s="4">
        <v>1.77</v>
      </c>
      <c r="Z66" s="4"/>
      <c r="AA66" s="4"/>
      <c r="AB66" s="4">
        <v>1.77</v>
      </c>
      <c r="AC66" s="4">
        <v>1.79</v>
      </c>
      <c r="AD66" s="4"/>
      <c r="AE66" s="4"/>
      <c r="AF66" s="4">
        <v>1.79</v>
      </c>
      <c r="AG66" s="4">
        <v>1.83</v>
      </c>
      <c r="AH66" s="4"/>
      <c r="AI66" s="4"/>
      <c r="AJ66" s="4">
        <v>1.83</v>
      </c>
      <c r="AK66" s="4">
        <v>1.87</v>
      </c>
      <c r="AL66" s="4"/>
      <c r="AM66" s="4"/>
      <c r="AN66" s="4">
        <v>1.87</v>
      </c>
      <c r="AO66" s="4">
        <v>1.87</v>
      </c>
      <c r="AP66" s="4"/>
      <c r="AQ66" s="4"/>
      <c r="AR66" s="4">
        <v>1.87</v>
      </c>
      <c r="AS66" s="4"/>
      <c r="AT66" s="4">
        <v>1.9</v>
      </c>
      <c r="AU66" s="4"/>
      <c r="AV66" s="4"/>
      <c r="AW66" s="4">
        <v>1.9</v>
      </c>
      <c r="AX66" s="4"/>
      <c r="AY66" s="4">
        <f>AW66+AX66</f>
        <v>1.9</v>
      </c>
      <c r="AZ66" s="4">
        <v>1.921</v>
      </c>
      <c r="BA66" s="4"/>
      <c r="BB66" s="4"/>
      <c r="BC66" s="4">
        <v>1.921</v>
      </c>
      <c r="BD66" s="4"/>
      <c r="BE66" s="4">
        <v>1.921</v>
      </c>
      <c r="BF66" s="4">
        <v>2.0089999999999999</v>
      </c>
      <c r="BG66" s="4"/>
      <c r="BH66" s="4"/>
      <c r="BI66" s="4">
        <v>2.0089999999999999</v>
      </c>
      <c r="BJ66" s="4">
        <v>1.9139999999999999</v>
      </c>
      <c r="BK66" s="4"/>
      <c r="BL66" s="4"/>
      <c r="BM66" s="4">
        <v>1.9139999999999999</v>
      </c>
      <c r="BN66" s="4">
        <v>1.9139999999999999</v>
      </c>
      <c r="BO66" s="4"/>
      <c r="BP66" s="4"/>
      <c r="BQ66" s="4">
        <v>1.9139999999999999</v>
      </c>
      <c r="BR66" s="4">
        <v>1.9139999999999999</v>
      </c>
      <c r="BT66" s="4">
        <v>1.9650000000000001</v>
      </c>
      <c r="BU66" s="4">
        <v>2</v>
      </c>
      <c r="BV66" s="4">
        <f>'Matas Group P&amp;L and KPIs'!BR66</f>
        <v>2.1</v>
      </c>
      <c r="BW66" s="4">
        <v>2.1</v>
      </c>
      <c r="BX66" s="4">
        <f>BW66</f>
        <v>2.1</v>
      </c>
      <c r="BZ66" s="22">
        <f>+'Matas Group P&amp;L and KPIs'!BV66</f>
        <v>2.12</v>
      </c>
      <c r="CA66" s="22">
        <f>+'Matas Group P&amp;L and KPIs'!BW66</f>
        <v>2.1</v>
      </c>
      <c r="CB66" s="22">
        <f>+'Matas Group P&amp;L and KPIs'!BX66</f>
        <v>2.2000000000000002</v>
      </c>
      <c r="CC66" s="22">
        <f>+'Matas Group P&amp;L and KPIs'!BY66</f>
        <v>2.2000000000000002</v>
      </c>
      <c r="CD66" s="22">
        <f>+'Matas Group P&amp;L and KPIs'!BZ66</f>
        <v>2.2000000000000002</v>
      </c>
    </row>
    <row r="67" spans="2:82" s="33" customFormat="1" x14ac:dyDescent="0.25">
      <c r="B67" s="4" t="s">
        <v>144</v>
      </c>
      <c r="D67" s="4"/>
      <c r="E67" s="4"/>
      <c r="F67" s="4"/>
      <c r="G67" s="4"/>
      <c r="H67" s="4"/>
      <c r="I67" s="4"/>
      <c r="J67" s="4"/>
      <c r="K67" s="4"/>
      <c r="L67" s="4"/>
      <c r="M67" s="4"/>
      <c r="N67" s="4"/>
      <c r="O67" s="4"/>
      <c r="P67" s="4"/>
      <c r="Q67" s="4"/>
      <c r="R67" s="4"/>
      <c r="S67" s="4"/>
      <c r="T67" s="4"/>
      <c r="U67" s="4"/>
      <c r="V67" s="4"/>
      <c r="W67" s="4"/>
      <c r="X67" s="58"/>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v>3.5</v>
      </c>
      <c r="AY67" s="4">
        <f>AW67+AX67</f>
        <v>3.5</v>
      </c>
      <c r="AZ67" s="4">
        <v>3.6</v>
      </c>
      <c r="BA67" s="4"/>
      <c r="BB67" s="4"/>
      <c r="BC67" s="4">
        <v>3.6</v>
      </c>
      <c r="BD67" s="4"/>
      <c r="BE67" s="4">
        <v>3.6</v>
      </c>
      <c r="BF67" s="4">
        <v>3.7120000000000002</v>
      </c>
      <c r="BG67" s="4"/>
      <c r="BH67" s="4"/>
      <c r="BI67" s="4">
        <v>3.7120000000000002</v>
      </c>
      <c r="BJ67" s="4">
        <v>3.7639999999999998</v>
      </c>
      <c r="BK67" s="4"/>
      <c r="BL67" s="4"/>
      <c r="BM67" s="4">
        <v>3.7639999999999998</v>
      </c>
      <c r="BN67" s="4">
        <v>3.7639999999999998</v>
      </c>
      <c r="BO67" s="4"/>
      <c r="BP67" s="4"/>
      <c r="BQ67" s="4">
        <v>3.7639999999999998</v>
      </c>
      <c r="BR67" s="4">
        <v>3.7639999999999998</v>
      </c>
      <c r="BT67" s="4">
        <v>3.8010000000000002</v>
      </c>
      <c r="BU67" s="4">
        <v>3.8</v>
      </c>
      <c r="BV67" s="4">
        <f>'Matas Group P&amp;L and KPIs'!BR67</f>
        <v>3.9</v>
      </c>
      <c r="BW67" s="4">
        <v>4</v>
      </c>
      <c r="BX67" s="4">
        <f>BW67</f>
        <v>4</v>
      </c>
      <c r="BZ67" s="22">
        <f>+'Matas Group P&amp;L and KPIs'!BV67</f>
        <v>3.9</v>
      </c>
      <c r="CA67" s="22">
        <f>+'Matas Group P&amp;L and KPIs'!BW67</f>
        <v>4</v>
      </c>
      <c r="CB67" s="22">
        <f>+'Matas Group P&amp;L and KPIs'!BX67</f>
        <v>4</v>
      </c>
      <c r="CC67" s="22">
        <f>+'Matas Group P&amp;L and KPIs'!BY67</f>
        <v>3.8</v>
      </c>
      <c r="CD67" s="22">
        <f>+'Matas Group P&amp;L and KPIs'!BZ67</f>
        <v>3.8</v>
      </c>
    </row>
    <row r="68" spans="2:82" s="88" customFormat="1" x14ac:dyDescent="0.25">
      <c r="B68" s="38" t="s">
        <v>145</v>
      </c>
      <c r="D68" s="69">
        <v>1.69</v>
      </c>
      <c r="E68" s="69"/>
      <c r="F68" s="69"/>
      <c r="G68" s="38">
        <v>1.69</v>
      </c>
      <c r="H68" s="69">
        <v>1.68</v>
      </c>
      <c r="I68" s="69"/>
      <c r="J68" s="69"/>
      <c r="K68" s="38">
        <v>1.68</v>
      </c>
      <c r="L68" s="69">
        <v>1.72</v>
      </c>
      <c r="M68" s="69"/>
      <c r="N68" s="69"/>
      <c r="O68" s="38">
        <v>1.72</v>
      </c>
      <c r="P68" s="69">
        <v>1.74</v>
      </c>
      <c r="Q68" s="69"/>
      <c r="R68" s="69"/>
      <c r="S68" s="38">
        <v>1.74</v>
      </c>
      <c r="T68" s="38">
        <v>1.74</v>
      </c>
      <c r="U68" s="69"/>
      <c r="V68" s="69"/>
      <c r="W68" s="38">
        <v>1.74</v>
      </c>
      <c r="X68" s="94"/>
      <c r="Y68" s="38">
        <v>1.77</v>
      </c>
      <c r="Z68" s="38"/>
      <c r="AA68" s="38"/>
      <c r="AB68" s="38">
        <v>1.77</v>
      </c>
      <c r="AC68" s="38">
        <v>1.79</v>
      </c>
      <c r="AD68" s="38"/>
      <c r="AE68" s="38"/>
      <c r="AF68" s="38">
        <v>1.79</v>
      </c>
      <c r="AG68" s="38">
        <v>1.83</v>
      </c>
      <c r="AH68" s="38"/>
      <c r="AI68" s="38"/>
      <c r="AJ68" s="38">
        <v>1.83</v>
      </c>
      <c r="AK68" s="69">
        <v>1.87</v>
      </c>
      <c r="AL68" s="69"/>
      <c r="AM68" s="69"/>
      <c r="AN68" s="38">
        <v>1.87</v>
      </c>
      <c r="AO68" s="69">
        <v>1.87</v>
      </c>
      <c r="AP68" s="69"/>
      <c r="AQ68" s="69"/>
      <c r="AR68" s="38">
        <v>1.87</v>
      </c>
      <c r="AT68" s="38">
        <f>SUM(AT66:AT67)</f>
        <v>1.9</v>
      </c>
      <c r="AU68" s="38"/>
      <c r="AV68" s="38"/>
      <c r="AW68" s="38">
        <v>1.9</v>
      </c>
      <c r="AX68" s="38">
        <f>SUM(AX66:AX67)</f>
        <v>3.5</v>
      </c>
      <c r="AY68" s="38">
        <f>SUM(AY66:AY67)</f>
        <v>5.4</v>
      </c>
      <c r="AZ68" s="38">
        <v>5.5209999999999999</v>
      </c>
      <c r="BA68" s="38"/>
      <c r="BB68" s="38"/>
      <c r="BC68" s="38">
        <v>5.5209999999999999</v>
      </c>
      <c r="BD68" s="38"/>
      <c r="BE68" s="38">
        <v>5.5209999999999999</v>
      </c>
      <c r="BF68" s="38">
        <v>5.7210000000000001</v>
      </c>
      <c r="BG68" s="38"/>
      <c r="BH68" s="38"/>
      <c r="BI68" s="38">
        <v>5.7210000000000001</v>
      </c>
      <c r="BJ68" s="38">
        <v>5.6779999999999999</v>
      </c>
      <c r="BK68" s="38"/>
      <c r="BL68" s="38"/>
      <c r="BM68" s="38">
        <v>5.6779999999999999</v>
      </c>
      <c r="BN68" s="38">
        <v>5.6779999999999999</v>
      </c>
      <c r="BO68" s="38"/>
      <c r="BP68" s="38"/>
      <c r="BQ68" s="38">
        <v>5.6779999999999999</v>
      </c>
      <c r="BR68" s="38">
        <v>5.6779999999999999</v>
      </c>
      <c r="BT68" s="38">
        <f>SUM(BT66:BT67)</f>
        <v>5.766</v>
      </c>
      <c r="BU68" s="38">
        <v>5.8</v>
      </c>
      <c r="BV68" s="38">
        <f>SUM(BV66:BV67)</f>
        <v>6</v>
      </c>
      <c r="BW68" s="38">
        <f>SUM(BW66:BW67)</f>
        <v>6.1</v>
      </c>
      <c r="BX68" s="38">
        <f>SUM(BX66:BX67)</f>
        <v>6.1</v>
      </c>
      <c r="BZ68" s="38">
        <f>SUM(BZ66:BZ67)</f>
        <v>6.02</v>
      </c>
      <c r="CA68" s="38">
        <f>SUM(CA66:CA67)</f>
        <v>6.1</v>
      </c>
      <c r="CB68" s="38">
        <f>SUM(CB66:CB67)</f>
        <v>6.2</v>
      </c>
      <c r="CC68" s="38">
        <f>SUM(CC66:CC67)</f>
        <v>6</v>
      </c>
      <c r="CD68" s="38">
        <f>SUM(CD66:CD67)</f>
        <v>6</v>
      </c>
    </row>
    <row r="69" spans="2:82" x14ac:dyDescent="0.25">
      <c r="B69" s="1" t="s">
        <v>97</v>
      </c>
      <c r="D69" s="22">
        <v>36.4</v>
      </c>
      <c r="E69" s="22"/>
      <c r="F69" s="22"/>
      <c r="G69" s="4">
        <v>36.4</v>
      </c>
      <c r="H69" s="22">
        <v>37.1</v>
      </c>
      <c r="I69" s="22"/>
      <c r="J69" s="22"/>
      <c r="K69" s="4">
        <v>37.1</v>
      </c>
      <c r="L69" s="22">
        <v>50.7</v>
      </c>
      <c r="M69" s="22"/>
      <c r="N69" s="22"/>
      <c r="O69" s="4">
        <v>50.7</v>
      </c>
      <c r="P69" s="22">
        <v>52.6</v>
      </c>
      <c r="Q69" s="22"/>
      <c r="R69" s="22"/>
      <c r="S69" s="4">
        <v>52.6</v>
      </c>
      <c r="T69" s="4">
        <v>52.6</v>
      </c>
      <c r="U69" s="22"/>
      <c r="V69" s="22"/>
      <c r="W69" s="4">
        <v>52.6</v>
      </c>
      <c r="X69" s="34"/>
      <c r="Y69" s="4">
        <v>57.8</v>
      </c>
      <c r="Z69" s="4"/>
      <c r="AA69" s="4"/>
      <c r="AB69" s="4">
        <v>57.8</v>
      </c>
      <c r="AC69" s="4">
        <v>60.6</v>
      </c>
      <c r="AD69" s="4"/>
      <c r="AE69" s="4"/>
      <c r="AF69" s="4">
        <v>60.6</v>
      </c>
      <c r="AG69" s="4">
        <v>65.7</v>
      </c>
      <c r="AH69" s="4"/>
      <c r="AI69" s="4"/>
      <c r="AJ69" s="4">
        <v>65.7</v>
      </c>
      <c r="AK69" s="22">
        <v>68.900000000000006</v>
      </c>
      <c r="AL69" s="22"/>
      <c r="AM69" s="22"/>
      <c r="AN69" s="4">
        <v>68.900000000000006</v>
      </c>
      <c r="AO69" s="22">
        <v>68.900000000000006</v>
      </c>
      <c r="AP69" s="22"/>
      <c r="AQ69" s="22"/>
      <c r="AR69" s="4">
        <v>68.900000000000006</v>
      </c>
      <c r="AT69" s="4">
        <v>77.099999999999994</v>
      </c>
      <c r="AU69" s="4"/>
      <c r="AV69" s="4"/>
      <c r="AW69" s="4">
        <v>77.099999999999994</v>
      </c>
      <c r="AX69" s="4"/>
      <c r="AY69" s="4">
        <f>AW69</f>
        <v>77.099999999999994</v>
      </c>
      <c r="AZ69" s="4">
        <v>85.7</v>
      </c>
      <c r="BA69" s="4"/>
      <c r="BB69" s="4"/>
      <c r="BC69" s="4">
        <v>85.7</v>
      </c>
      <c r="BD69" s="4"/>
      <c r="BE69" s="4">
        <v>85.7</v>
      </c>
      <c r="BF69" s="4">
        <v>94.203000000000003</v>
      </c>
      <c r="BG69" s="4"/>
      <c r="BH69" s="4"/>
      <c r="BI69" s="4">
        <v>94.203000000000003</v>
      </c>
      <c r="BJ69" s="4">
        <v>100.7</v>
      </c>
      <c r="BK69" s="4"/>
      <c r="BL69" s="4"/>
      <c r="BM69" s="4">
        <v>100.7</v>
      </c>
      <c r="BN69" s="4">
        <v>100.7</v>
      </c>
      <c r="BQ69" s="4">
        <v>100.7</v>
      </c>
      <c r="BR69" s="4">
        <v>100.7</v>
      </c>
      <c r="BT69" s="4">
        <v>108.2</v>
      </c>
      <c r="BU69" s="4">
        <v>111.5</v>
      </c>
      <c r="BV69" s="4">
        <f>'Matas Group P&amp;L and KPIs'!BR69</f>
        <v>117.9</v>
      </c>
      <c r="BW69" s="4">
        <v>118.8</v>
      </c>
      <c r="BX69" s="4">
        <f>BW69</f>
        <v>118.8</v>
      </c>
      <c r="BZ69" s="4">
        <f>+'Matas Group P&amp;L and KPIs'!BV69</f>
        <v>121.4</v>
      </c>
      <c r="CA69" s="4">
        <f>+'Matas Group P&amp;L and KPIs'!BW69</f>
        <v>110.6</v>
      </c>
      <c r="CB69" s="4">
        <f>+'Matas Group P&amp;L and KPIs'!BX69</f>
        <v>121.4</v>
      </c>
      <c r="CC69" s="4">
        <f>+'Matas Group P&amp;L and KPIs'!BY69</f>
        <v>124.1</v>
      </c>
      <c r="CD69" s="4">
        <f>+'Matas Group P&amp;L and KPIs'!BZ69</f>
        <v>124.1</v>
      </c>
    </row>
    <row r="70" spans="2:82" x14ac:dyDescent="0.25">
      <c r="D70" s="22"/>
      <c r="E70" s="22"/>
      <c r="F70" s="22"/>
      <c r="G70" s="4"/>
      <c r="H70" s="22"/>
      <c r="I70" s="22"/>
      <c r="J70" s="22"/>
      <c r="K70" s="4"/>
      <c r="L70" s="22"/>
      <c r="M70" s="22"/>
      <c r="N70" s="22"/>
      <c r="O70" s="4"/>
      <c r="P70" s="22"/>
      <c r="Q70" s="22"/>
      <c r="R70" s="22"/>
      <c r="S70" s="4"/>
      <c r="T70" s="4"/>
      <c r="U70" s="22"/>
      <c r="V70" s="22"/>
      <c r="W70" s="4"/>
      <c r="X70" s="34"/>
      <c r="Y70" s="4"/>
      <c r="Z70" s="4"/>
      <c r="AA70" s="4"/>
      <c r="AB70" s="4"/>
      <c r="AC70" s="4"/>
      <c r="AD70" s="4"/>
      <c r="AE70" s="4"/>
      <c r="AF70" s="4"/>
      <c r="AG70" s="4"/>
      <c r="AH70" s="4"/>
      <c r="AI70" s="4"/>
      <c r="AJ70" s="4"/>
      <c r="AK70" s="22"/>
      <c r="AL70" s="22"/>
      <c r="AM70" s="22"/>
      <c r="AN70" s="4"/>
      <c r="AO70" s="22"/>
      <c r="AP70" s="22"/>
      <c r="AQ70" s="22"/>
      <c r="AR70" s="4"/>
      <c r="AT70" s="4"/>
      <c r="AU70" s="4"/>
      <c r="AV70" s="4"/>
      <c r="AW70" s="4"/>
      <c r="AX70" s="4"/>
      <c r="AY70" s="4"/>
      <c r="AZ70" s="4"/>
      <c r="BA70" s="4"/>
      <c r="BB70" s="4"/>
      <c r="BC70" s="4"/>
      <c r="BD70" s="4"/>
      <c r="BE70" s="4"/>
      <c r="BF70" s="4"/>
      <c r="BG70" s="4"/>
      <c r="BH70" s="4"/>
      <c r="BI70" s="4"/>
      <c r="BJ70" s="4"/>
      <c r="BK70" s="4"/>
      <c r="BL70" s="4"/>
      <c r="BM70" s="4"/>
      <c r="BN70" s="4"/>
      <c r="BQ70" s="4"/>
      <c r="BT70" s="4"/>
      <c r="BU70" s="4"/>
      <c r="BV70" s="4"/>
      <c r="BW70" s="4"/>
      <c r="BX70" s="4"/>
      <c r="BZ70" s="4"/>
      <c r="CA70" s="4"/>
      <c r="CB70" s="4"/>
      <c r="CC70" s="4"/>
      <c r="CD70" s="4"/>
    </row>
    <row r="71" spans="2:82" s="65" customFormat="1" x14ac:dyDescent="0.25">
      <c r="B71" s="45" t="s">
        <v>146</v>
      </c>
      <c r="D71" s="44">
        <v>265</v>
      </c>
      <c r="E71" s="44"/>
      <c r="F71" s="44"/>
      <c r="G71" s="45">
        <v>265</v>
      </c>
      <c r="H71" s="44">
        <v>263</v>
      </c>
      <c r="I71" s="44"/>
      <c r="J71" s="44"/>
      <c r="K71" s="45">
        <v>263</v>
      </c>
      <c r="L71" s="44">
        <v>260</v>
      </c>
      <c r="M71" s="44"/>
      <c r="N71" s="44"/>
      <c r="O71" s="45">
        <v>260</v>
      </c>
      <c r="P71" s="44">
        <v>260</v>
      </c>
      <c r="Q71" s="44"/>
      <c r="R71" s="44"/>
      <c r="S71" s="45">
        <v>260</v>
      </c>
      <c r="T71" s="45">
        <v>260</v>
      </c>
      <c r="U71" s="44"/>
      <c r="V71" s="44"/>
      <c r="W71" s="45">
        <v>260</v>
      </c>
      <c r="X71" s="67"/>
      <c r="Y71" s="45">
        <v>260</v>
      </c>
      <c r="Z71" s="45"/>
      <c r="AA71" s="45"/>
      <c r="AB71" s="45">
        <v>260</v>
      </c>
      <c r="AC71" s="45">
        <v>261</v>
      </c>
      <c r="AD71" s="45"/>
      <c r="AE71" s="45"/>
      <c r="AF71" s="45">
        <v>261</v>
      </c>
      <c r="AG71" s="45">
        <v>262</v>
      </c>
      <c r="AH71" s="45"/>
      <c r="AI71" s="45"/>
      <c r="AJ71" s="45">
        <v>262</v>
      </c>
      <c r="AK71" s="45">
        <v>260</v>
      </c>
      <c r="AL71" s="45"/>
      <c r="AM71" s="45"/>
      <c r="AN71" s="45">
        <v>260</v>
      </c>
      <c r="AO71" s="45">
        <v>260</v>
      </c>
      <c r="AP71" s="45"/>
      <c r="AQ71" s="45"/>
      <c r="AR71" s="45">
        <v>260</v>
      </c>
      <c r="AT71" s="45">
        <v>261</v>
      </c>
      <c r="AU71" s="45"/>
      <c r="AV71" s="45"/>
      <c r="AW71" s="45">
        <v>261</v>
      </c>
      <c r="AX71" s="45"/>
      <c r="AY71" s="45">
        <f>AW71+AX71</f>
        <v>261</v>
      </c>
      <c r="AZ71" s="45">
        <v>262</v>
      </c>
      <c r="BA71" s="45"/>
      <c r="BB71" s="45"/>
      <c r="BC71" s="45">
        <v>262</v>
      </c>
      <c r="BD71" s="4"/>
      <c r="BE71" s="45">
        <v>262</v>
      </c>
      <c r="BF71" s="45">
        <v>263</v>
      </c>
      <c r="BG71" s="45"/>
      <c r="BH71" s="45"/>
      <c r="BI71" s="45">
        <v>263</v>
      </c>
      <c r="BJ71" s="45">
        <v>264</v>
      </c>
      <c r="BK71" s="45"/>
      <c r="BL71" s="45"/>
      <c r="BM71" s="45">
        <v>264</v>
      </c>
      <c r="BN71" s="45">
        <v>264</v>
      </c>
      <c r="BO71" s="45"/>
      <c r="BP71" s="45"/>
      <c r="BQ71" s="45">
        <v>264</v>
      </c>
      <c r="BR71" s="45">
        <f>BQ71</f>
        <v>264</v>
      </c>
      <c r="BT71" s="45">
        <f>'Matas Group P&amp;L and KPIs'!BP71</f>
        <v>265</v>
      </c>
      <c r="BU71" s="45">
        <f>'Matas Group P&amp;L and KPIs'!BQ71</f>
        <v>266</v>
      </c>
      <c r="BV71" s="45">
        <f>'Matas Group P&amp;L and KPIs'!BR71</f>
        <v>266</v>
      </c>
      <c r="BW71" s="45">
        <f>'Matas Group P&amp;L and KPIs'!BS71</f>
        <v>267</v>
      </c>
      <c r="BX71" s="45">
        <f>'Matas Group P&amp;L and KPIs'!BT71</f>
        <v>267</v>
      </c>
      <c r="BZ71" s="45">
        <f>+'Matas Group P&amp;L and KPIs'!BV71</f>
        <v>265</v>
      </c>
      <c r="CA71" s="45">
        <f>+'Matas Group P&amp;L and KPIs'!BW71</f>
        <v>265</v>
      </c>
      <c r="CB71" s="45">
        <f>+'Matas Group P&amp;L and KPIs'!BX71</f>
        <v>265</v>
      </c>
      <c r="CC71" s="45">
        <f>+'Matas Group P&amp;L and KPIs'!BY71</f>
        <v>264</v>
      </c>
      <c r="CD71" s="45">
        <f>+'Matas Group P&amp;L and KPIs'!BZ71</f>
        <v>264</v>
      </c>
    </row>
    <row r="72" spans="2:82" s="65" customFormat="1" x14ac:dyDescent="0.25">
      <c r="B72" s="45" t="s">
        <v>193</v>
      </c>
      <c r="D72" s="44"/>
      <c r="E72" s="44"/>
      <c r="F72" s="44"/>
      <c r="G72" s="45"/>
      <c r="H72" s="44"/>
      <c r="I72" s="44"/>
      <c r="J72" s="44"/>
      <c r="K72" s="45"/>
      <c r="L72" s="44"/>
      <c r="M72" s="44"/>
      <c r="N72" s="44"/>
      <c r="O72" s="45"/>
      <c r="P72" s="44"/>
      <c r="Q72" s="44"/>
      <c r="R72" s="44"/>
      <c r="S72" s="45"/>
      <c r="T72" s="45"/>
      <c r="U72" s="44"/>
      <c r="V72" s="44"/>
      <c r="W72" s="45"/>
      <c r="X72" s="67"/>
      <c r="Y72" s="45"/>
      <c r="Z72" s="45"/>
      <c r="AA72" s="45"/>
      <c r="AB72" s="45"/>
      <c r="AC72" s="45"/>
      <c r="AD72" s="45"/>
      <c r="AE72" s="45"/>
      <c r="AF72" s="45"/>
      <c r="AG72" s="45"/>
      <c r="AH72" s="45"/>
      <c r="AI72" s="45"/>
      <c r="AJ72" s="45"/>
      <c r="AK72" s="45"/>
      <c r="AL72" s="45"/>
      <c r="AM72" s="45"/>
      <c r="AN72" s="45"/>
      <c r="AO72" s="45"/>
      <c r="AP72" s="45"/>
      <c r="AQ72" s="45"/>
      <c r="AR72" s="45"/>
      <c r="AT72" s="45"/>
      <c r="AU72" s="45"/>
      <c r="AV72" s="45"/>
      <c r="AW72" s="45"/>
      <c r="AX72" s="45">
        <v>227</v>
      </c>
      <c r="AY72" s="45">
        <f>AW72+AX72</f>
        <v>227</v>
      </c>
      <c r="AZ72" s="45">
        <v>226</v>
      </c>
      <c r="BA72" s="45"/>
      <c r="BB72" s="45"/>
      <c r="BC72" s="45">
        <v>226</v>
      </c>
      <c r="BD72" s="4"/>
      <c r="BE72" s="45">
        <v>226</v>
      </c>
      <c r="BF72" s="45">
        <v>227</v>
      </c>
      <c r="BG72" s="45"/>
      <c r="BH72" s="45"/>
      <c r="BI72" s="45">
        <v>227</v>
      </c>
      <c r="BJ72" s="45">
        <v>227</v>
      </c>
      <c r="BK72" s="45"/>
      <c r="BL72" s="45"/>
      <c r="BM72" s="45">
        <v>227</v>
      </c>
      <c r="BN72" s="45">
        <v>227</v>
      </c>
      <c r="BO72" s="45"/>
      <c r="BP72" s="45"/>
      <c r="BQ72" s="45">
        <v>227</v>
      </c>
      <c r="BR72" s="45">
        <f>BQ72</f>
        <v>227</v>
      </c>
      <c r="BT72" s="45">
        <f>'Matas Group P&amp;L and KPIs'!BP72</f>
        <v>229</v>
      </c>
      <c r="BU72" s="45">
        <f>'Matas Group P&amp;L and KPIs'!BQ72</f>
        <v>230</v>
      </c>
      <c r="BV72" s="45">
        <f>'Matas Group P&amp;L and KPIs'!BR72</f>
        <v>230</v>
      </c>
      <c r="BW72" s="45">
        <f>'Matas Group P&amp;L and KPIs'!BS72</f>
        <v>230</v>
      </c>
      <c r="BX72" s="45">
        <f>'Matas Group P&amp;L and KPIs'!BT72</f>
        <v>230</v>
      </c>
      <c r="BZ72" s="45">
        <f>+'Matas Group P&amp;L and KPIs'!BV72</f>
        <v>229</v>
      </c>
      <c r="CA72" s="45">
        <f>+'Matas Group P&amp;L and KPIs'!BW72</f>
        <v>231</v>
      </c>
      <c r="CB72" s="45">
        <f>+'Matas Group P&amp;L and KPIs'!BX72</f>
        <v>235</v>
      </c>
      <c r="CC72" s="45">
        <f>+'Matas Group P&amp;L and KPIs'!BY72</f>
        <v>236</v>
      </c>
      <c r="CD72" s="45">
        <f>+'Matas Group P&amp;L and KPIs'!BZ72</f>
        <v>236</v>
      </c>
    </row>
    <row r="73" spans="2:82" s="96" customFormat="1" x14ac:dyDescent="0.25">
      <c r="B73" s="95" t="s">
        <v>147</v>
      </c>
      <c r="D73" s="95">
        <v>265</v>
      </c>
      <c r="E73" s="95"/>
      <c r="F73" s="95"/>
      <c r="G73" s="95">
        <v>265</v>
      </c>
      <c r="H73" s="95">
        <v>263</v>
      </c>
      <c r="I73" s="95"/>
      <c r="J73" s="95"/>
      <c r="K73" s="95">
        <v>263</v>
      </c>
      <c r="L73" s="95">
        <v>260</v>
      </c>
      <c r="M73" s="95"/>
      <c r="N73" s="95"/>
      <c r="O73" s="95">
        <v>260</v>
      </c>
      <c r="P73" s="95">
        <v>260</v>
      </c>
      <c r="Q73" s="95"/>
      <c r="R73" s="95"/>
      <c r="S73" s="95">
        <v>260</v>
      </c>
      <c r="T73" s="95">
        <v>260</v>
      </c>
      <c r="U73" s="95"/>
      <c r="V73" s="95"/>
      <c r="W73" s="95">
        <v>260</v>
      </c>
      <c r="X73" s="97"/>
      <c r="Y73" s="95">
        <v>260</v>
      </c>
      <c r="Z73" s="95"/>
      <c r="AA73" s="95"/>
      <c r="AB73" s="95">
        <v>260</v>
      </c>
      <c r="AC73" s="95">
        <v>261</v>
      </c>
      <c r="AD73" s="95"/>
      <c r="AE73" s="95"/>
      <c r="AF73" s="95">
        <v>261</v>
      </c>
      <c r="AG73" s="95">
        <v>262</v>
      </c>
      <c r="AH73" s="95"/>
      <c r="AI73" s="95"/>
      <c r="AJ73" s="95">
        <v>262</v>
      </c>
      <c r="AK73" s="95">
        <v>260</v>
      </c>
      <c r="AL73" s="95"/>
      <c r="AM73" s="95"/>
      <c r="AN73" s="95">
        <v>260</v>
      </c>
      <c r="AO73" s="95">
        <v>260</v>
      </c>
      <c r="AP73" s="95"/>
      <c r="AQ73" s="95"/>
      <c r="AR73" s="95">
        <v>260</v>
      </c>
      <c r="AT73" s="95">
        <v>261</v>
      </c>
      <c r="AU73" s="95"/>
      <c r="AV73" s="95"/>
      <c r="AW73" s="95">
        <v>261</v>
      </c>
      <c r="AX73" s="95">
        <f>SUM(AX71:AX72)</f>
        <v>227</v>
      </c>
      <c r="AY73" s="95">
        <f>SUM(AY71:AY72)</f>
        <v>488</v>
      </c>
      <c r="AZ73" s="95">
        <v>488</v>
      </c>
      <c r="BA73" s="95"/>
      <c r="BB73" s="95"/>
      <c r="BC73" s="95">
        <v>488</v>
      </c>
      <c r="BD73" s="4"/>
      <c r="BE73" s="95">
        <v>488</v>
      </c>
      <c r="BF73" s="95">
        <v>490</v>
      </c>
      <c r="BG73" s="95"/>
      <c r="BH73" s="95"/>
      <c r="BI73" s="95">
        <v>490</v>
      </c>
      <c r="BJ73" s="95">
        <v>491</v>
      </c>
      <c r="BK73" s="95"/>
      <c r="BL73" s="95"/>
      <c r="BM73" s="95">
        <v>491</v>
      </c>
      <c r="BN73" s="95">
        <v>491</v>
      </c>
      <c r="BO73" s="95"/>
      <c r="BP73" s="95"/>
      <c r="BQ73" s="95">
        <v>491</v>
      </c>
      <c r="BR73" s="95">
        <f>BQ73</f>
        <v>491</v>
      </c>
      <c r="BT73" s="95">
        <f>SUM(BT71:BT72)</f>
        <v>494</v>
      </c>
      <c r="BU73" s="95">
        <f>SUM(BU71:BU72)</f>
        <v>496</v>
      </c>
      <c r="BV73" s="95">
        <f>SUM(BV71:BV72)</f>
        <v>496</v>
      </c>
      <c r="BW73" s="95">
        <f t="shared" ref="BW73:BX73" si="64">SUM(BW71:BW72)</f>
        <v>497</v>
      </c>
      <c r="BX73" s="95">
        <f t="shared" si="64"/>
        <v>497</v>
      </c>
      <c r="BZ73" s="95">
        <f>SUM(BZ71:BZ72)</f>
        <v>494</v>
      </c>
      <c r="CA73" s="95">
        <f>SUM(CA71:CA72)</f>
        <v>496</v>
      </c>
      <c r="CB73" s="95">
        <f>SUM(CB71:CB72)</f>
        <v>500</v>
      </c>
      <c r="CC73" s="95">
        <f>SUM(CC71:CC72)</f>
        <v>500</v>
      </c>
      <c r="CD73" s="95">
        <f>SUM(CD71:CD72)</f>
        <v>500</v>
      </c>
    </row>
    <row r="74" spans="2:82" x14ac:dyDescent="0.25">
      <c r="D74" s="22"/>
      <c r="E74" s="22"/>
      <c r="F74" s="22"/>
      <c r="G74" s="4"/>
      <c r="H74" s="22"/>
      <c r="I74" s="22"/>
      <c r="J74" s="22"/>
      <c r="K74" s="4"/>
      <c r="L74" s="22"/>
      <c r="M74" s="22"/>
      <c r="N74" s="22"/>
      <c r="O74" s="4"/>
      <c r="P74" s="22"/>
      <c r="Q74" s="22"/>
      <c r="R74" s="22"/>
      <c r="S74" s="4"/>
      <c r="T74" s="4"/>
      <c r="U74" s="22"/>
      <c r="V74" s="22"/>
      <c r="W74" s="4"/>
      <c r="X74" s="34"/>
      <c r="Y74" s="4"/>
      <c r="Z74" s="4"/>
      <c r="AA74" s="4"/>
      <c r="AB74" s="4"/>
      <c r="AC74" s="4"/>
      <c r="AD74" s="4"/>
      <c r="AE74" s="4"/>
      <c r="AF74" s="4"/>
      <c r="AG74" s="4"/>
      <c r="AH74" s="4"/>
      <c r="AI74" s="4"/>
      <c r="AJ74" s="4"/>
      <c r="AK74" s="22"/>
      <c r="AL74" s="22"/>
      <c r="AM74" s="22"/>
      <c r="AN74" s="4"/>
      <c r="AO74" s="22"/>
      <c r="AP74" s="22"/>
      <c r="AQ74" s="22"/>
      <c r="AR74" s="4"/>
      <c r="AT74" s="4"/>
      <c r="AU74" s="4"/>
      <c r="AV74" s="4"/>
      <c r="AW74" s="4"/>
      <c r="AX74" s="4"/>
      <c r="AY74" s="4"/>
      <c r="AZ74" s="4"/>
      <c r="BA74" s="4"/>
      <c r="BB74" s="4"/>
      <c r="BC74" s="4"/>
      <c r="BD74" s="4"/>
      <c r="BE74" s="4"/>
      <c r="BF74" s="4"/>
      <c r="BG74" s="4"/>
      <c r="BH74" s="4"/>
      <c r="BI74" s="4"/>
      <c r="BJ74" s="4"/>
      <c r="BK74" s="4"/>
      <c r="BL74" s="4"/>
      <c r="BM74" s="4"/>
      <c r="BN74" s="4"/>
      <c r="BQ74" s="4"/>
      <c r="BT74" s="4"/>
      <c r="BU74" s="4"/>
      <c r="BV74" s="4"/>
      <c r="BW74" s="4"/>
      <c r="BX74" s="4"/>
      <c r="BZ74" s="4"/>
      <c r="CA74" s="4"/>
      <c r="CB74" s="4"/>
      <c r="CC74" s="4"/>
      <c r="CD74" s="4"/>
    </row>
    <row r="75" spans="2:82" x14ac:dyDescent="0.25">
      <c r="B75" s="14" t="s">
        <v>76</v>
      </c>
      <c r="D75" s="42">
        <v>2084.480625376827</v>
      </c>
      <c r="E75" s="42"/>
      <c r="F75" s="42"/>
      <c r="G75" s="43">
        <v>2084.480625376827</v>
      </c>
      <c r="H75" s="42">
        <v>2162.9456745462485</v>
      </c>
      <c r="I75" s="42"/>
      <c r="J75" s="42"/>
      <c r="K75" s="43">
        <v>2162.9456745462485</v>
      </c>
      <c r="L75" s="42">
        <v>2250.1902931135623</v>
      </c>
      <c r="M75" s="42"/>
      <c r="N75" s="42"/>
      <c r="O75" s="43">
        <v>2250.1902931135623</v>
      </c>
      <c r="P75" s="43">
        <v>2164</v>
      </c>
      <c r="Q75" s="43"/>
      <c r="R75" s="43"/>
      <c r="S75" s="43">
        <v>2164</v>
      </c>
      <c r="T75" s="43">
        <v>2164</v>
      </c>
      <c r="U75" s="43"/>
      <c r="V75" s="43"/>
      <c r="W75" s="43">
        <v>2164</v>
      </c>
      <c r="X75" s="34"/>
      <c r="Y75" s="43">
        <v>2071</v>
      </c>
      <c r="Z75" s="43"/>
      <c r="AA75" s="43"/>
      <c r="AB75" s="43">
        <v>2071</v>
      </c>
      <c r="AC75" s="43">
        <v>2140</v>
      </c>
      <c r="AD75" s="43"/>
      <c r="AE75" s="43"/>
      <c r="AF75" s="43">
        <v>2140</v>
      </c>
      <c r="AG75" s="43">
        <v>2215</v>
      </c>
      <c r="AH75" s="43"/>
      <c r="AI75" s="43"/>
      <c r="AJ75" s="43">
        <v>2215</v>
      </c>
      <c r="AK75" s="43">
        <v>2072</v>
      </c>
      <c r="AL75" s="43"/>
      <c r="AM75" s="43"/>
      <c r="AN75" s="43">
        <v>2072</v>
      </c>
      <c r="AO75" s="43">
        <v>2124</v>
      </c>
      <c r="AP75" s="43"/>
      <c r="AQ75" s="43"/>
      <c r="AR75" s="43">
        <v>2124</v>
      </c>
      <c r="AT75" s="43">
        <v>2054.2479497200807</v>
      </c>
      <c r="AU75" s="43"/>
      <c r="AV75" s="43"/>
      <c r="AW75" s="43">
        <v>2054.2479497200807</v>
      </c>
      <c r="AX75" s="43">
        <v>1160.7520502799193</v>
      </c>
      <c r="AY75" s="43">
        <v>3215</v>
      </c>
      <c r="AZ75" s="43">
        <v>2619.5126877934299</v>
      </c>
      <c r="BA75" s="43"/>
      <c r="BB75" s="43"/>
      <c r="BC75" s="43">
        <v>2619.5126877934299</v>
      </c>
      <c r="BD75" s="43">
        <f>1289/4*3</f>
        <v>966.75</v>
      </c>
      <c r="BE75" s="43">
        <f>BC75+BD75</f>
        <v>3586.2626877934299</v>
      </c>
      <c r="BF75" s="43">
        <v>3614.4</v>
      </c>
      <c r="BG75" s="43"/>
      <c r="BH75" s="43"/>
      <c r="BI75" s="43">
        <v>3614.4</v>
      </c>
      <c r="BJ75" s="43">
        <v>3435.8393624864884</v>
      </c>
      <c r="BK75" s="43"/>
      <c r="BL75" s="43"/>
      <c r="BM75" s="43">
        <v>3435.8393624864884</v>
      </c>
      <c r="BN75" s="43">
        <v>2931</v>
      </c>
      <c r="BO75" s="43"/>
      <c r="BP75" s="43"/>
      <c r="BQ75" s="43">
        <v>2931</v>
      </c>
      <c r="BR75" s="43">
        <v>3450</v>
      </c>
      <c r="BT75" s="43">
        <v>3389</v>
      </c>
      <c r="BU75" s="43">
        <v>3468</v>
      </c>
      <c r="BV75" s="43">
        <f>'Matas Group P&amp;L and KPIs'!BR75</f>
        <v>3734</v>
      </c>
      <c r="BW75" s="43">
        <f>'Matas Group P&amp;L and KPIs'!BS75</f>
        <v>3450</v>
      </c>
      <c r="BX75" s="43">
        <v>3504</v>
      </c>
      <c r="BZ75" s="43">
        <f>+'Matas Group P&amp;L and KPIs'!BV75</f>
        <v>3347</v>
      </c>
      <c r="CA75" s="43">
        <f>+'Matas Group P&amp;L and KPIs'!BW75</f>
        <v>3311</v>
      </c>
      <c r="CB75" s="43">
        <f>+'Matas Group P&amp;L and KPIs'!BX75</f>
        <v>3564</v>
      </c>
      <c r="CC75" s="43">
        <f>+'Matas Group P&amp;L and KPIs'!BY75</f>
        <v>3330</v>
      </c>
      <c r="CD75" s="43">
        <f>+'Matas Group P&amp;L and KPIs'!BZ75</f>
        <v>3374</v>
      </c>
    </row>
    <row r="76" spans="2:82" ht="59.25" customHeight="1" x14ac:dyDescent="0.25">
      <c r="D76" s="44"/>
      <c r="E76" s="44"/>
      <c r="F76" s="44"/>
      <c r="G76" s="44"/>
      <c r="H76" s="44"/>
      <c r="I76" s="44"/>
      <c r="J76" s="44"/>
      <c r="K76" s="44"/>
      <c r="L76" s="163" t="s">
        <v>153</v>
      </c>
      <c r="M76" s="163"/>
      <c r="N76" s="163"/>
      <c r="O76" s="163"/>
      <c r="P76" s="45"/>
      <c r="Q76" s="45"/>
      <c r="R76" s="45"/>
      <c r="S76" s="45"/>
      <c r="T76" s="163" t="s">
        <v>153</v>
      </c>
      <c r="U76" s="163"/>
      <c r="V76" s="163"/>
      <c r="W76" s="163"/>
      <c r="X76" s="34"/>
      <c r="Y76" s="45"/>
      <c r="Z76" s="45"/>
      <c r="AA76" s="45"/>
      <c r="AB76" s="45"/>
      <c r="AC76" s="45"/>
      <c r="AD76" s="45"/>
      <c r="AE76" s="45"/>
      <c r="AF76" s="45"/>
      <c r="AO76" s="33"/>
      <c r="AP76" s="33"/>
      <c r="AQ76" s="33"/>
      <c r="AR76" s="33"/>
      <c r="AT76" s="45"/>
      <c r="AU76" s="45"/>
      <c r="AV76" s="45"/>
      <c r="BJ76" s="163" t="s">
        <v>112</v>
      </c>
      <c r="BK76" s="163"/>
      <c r="BL76" s="163"/>
      <c r="BM76" s="163"/>
      <c r="BT76" s="166" t="s">
        <v>192</v>
      </c>
      <c r="BU76" s="167"/>
      <c r="BV76" s="167"/>
      <c r="BW76" s="167"/>
      <c r="BX76" s="167"/>
      <c r="BY76" s="167"/>
      <c r="BZ76" s="167"/>
      <c r="CA76" s="162" t="s">
        <v>194</v>
      </c>
      <c r="CB76" s="162"/>
      <c r="CC76" s="162"/>
      <c r="CD76" s="162"/>
    </row>
  </sheetData>
  <mergeCells count="39">
    <mergeCell ref="L76:O76"/>
    <mergeCell ref="T76:W76"/>
    <mergeCell ref="BJ76:BM76"/>
    <mergeCell ref="AG3:AJ3"/>
    <mergeCell ref="AK3:AN3"/>
    <mergeCell ref="AO3:AR3"/>
    <mergeCell ref="AT3:AW3"/>
    <mergeCell ref="AX3:AY3"/>
    <mergeCell ref="AZ3:BC3"/>
    <mergeCell ref="AC3:AF3"/>
    <mergeCell ref="T3:W3"/>
    <mergeCell ref="Y3:AB3"/>
    <mergeCell ref="BD3:BE3"/>
    <mergeCell ref="BF3:BI3"/>
    <mergeCell ref="D3:G3"/>
    <mergeCell ref="AG2:AJ2"/>
    <mergeCell ref="AK2:AN2"/>
    <mergeCell ref="AO2:AR2"/>
    <mergeCell ref="AT2:AW2"/>
    <mergeCell ref="AC2:AF2"/>
    <mergeCell ref="D2:G2"/>
    <mergeCell ref="H2:K2"/>
    <mergeCell ref="L2:O2"/>
    <mergeCell ref="P2:S2"/>
    <mergeCell ref="H3:K3"/>
    <mergeCell ref="L3:O3"/>
    <mergeCell ref="CA76:CD76"/>
    <mergeCell ref="BJ3:BM3"/>
    <mergeCell ref="P3:S3"/>
    <mergeCell ref="T2:W2"/>
    <mergeCell ref="Y2:AB2"/>
    <mergeCell ref="BD2:BE2"/>
    <mergeCell ref="BF2:BI2"/>
    <mergeCell ref="BN2:BQ2"/>
    <mergeCell ref="AX2:AY2"/>
    <mergeCell ref="AZ2:BC2"/>
    <mergeCell ref="BJ2:BM2"/>
    <mergeCell ref="BT76:BZ76"/>
    <mergeCell ref="BN3:BQ3"/>
  </mergeCells>
  <pageMargins left="0.70866141732283472" right="0.70866141732283472" top="0.74803149606299213" bottom="0.74803149606299213" header="0.31496062992125984" footer="0.31496062992125984"/>
  <pageSetup paperSize="8" scale="20" orientation="landscape" horizontalDpi="200" verticalDpi="200" r:id="rId1"/>
  <ignoredErrors>
    <ignoredError sqref="BX6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892F5-158F-4F6E-8484-F43F8CA6F9FD}">
  <sheetPr>
    <pageSetUpPr fitToPage="1"/>
  </sheetPr>
  <dimension ref="A1:AV45"/>
  <sheetViews>
    <sheetView showGridLines="0" zoomScaleNormal="100" workbookViewId="0">
      <pane xSplit="3" ySplit="3" topLeftCell="H4" activePane="bottomRight" state="frozen"/>
      <selection pane="topRight" activeCell="D1" sqref="D1"/>
      <selection pane="bottomLeft" activeCell="A4" sqref="A4"/>
      <selection pane="bottomRight" activeCell="AF8" sqref="AF8"/>
    </sheetView>
  </sheetViews>
  <sheetFormatPr defaultColWidth="0" defaultRowHeight="15"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3" width="9.140625" style="2" hidden="1" customWidth="1" outlineLevel="1"/>
    <col min="14" max="14" width="9.140625" style="2" customWidth="1" collapsed="1"/>
    <col min="15" max="15" width="4" style="2" customWidth="1"/>
    <col min="16" max="18" width="9.140625" style="2" hidden="1" customWidth="1" outlineLevel="1"/>
    <col min="19" max="19" width="9.140625" style="59" hidden="1" customWidth="1" outlineLevel="1"/>
    <col min="20" max="20" width="9.140625" style="2" customWidth="1" collapsed="1"/>
    <col min="21" max="21" width="4" style="2" customWidth="1"/>
    <col min="22" max="24" width="9.140625" style="2" customWidth="1" outlineLevel="1"/>
    <col min="25" max="25" width="9.140625" style="59" customWidth="1" outlineLevel="1"/>
    <col min="26" max="27" width="9.140625" style="2" customWidth="1"/>
    <col min="28" max="30" width="9.140625" style="2" customWidth="1" outlineLevel="1"/>
    <col min="31" max="31" width="9.140625" style="59" customWidth="1" outlineLevel="1"/>
    <col min="32" max="33" width="9.140625" style="2" customWidth="1"/>
    <col min="34" max="48" width="0" style="2" hidden="1" customWidth="1"/>
    <col min="49" max="16384" width="9.140625" style="2" hidden="1"/>
  </cols>
  <sheetData>
    <row r="1" spans="2:33" ht="99.75" customHeight="1" x14ac:dyDescent="0.5">
      <c r="B1" s="71" t="s">
        <v>151</v>
      </c>
      <c r="D1" s="61"/>
      <c r="E1" s="61"/>
      <c r="F1" s="61"/>
      <c r="G1" s="61"/>
      <c r="H1" s="61"/>
      <c r="J1" s="61"/>
      <c r="K1" s="61"/>
      <c r="L1" s="61"/>
      <c r="M1" s="61"/>
      <c r="N1" s="61"/>
      <c r="P1" s="61"/>
      <c r="Q1" s="61"/>
      <c r="R1" s="61"/>
      <c r="S1" s="61"/>
      <c r="T1" s="61"/>
      <c r="V1" s="61"/>
      <c r="W1" s="61"/>
      <c r="X1" s="61"/>
      <c r="Y1" s="61"/>
      <c r="Z1" s="61"/>
      <c r="AA1" s="61"/>
      <c r="AB1" s="61"/>
      <c r="AC1" s="61"/>
      <c r="AD1" s="61"/>
      <c r="AE1" s="61"/>
      <c r="AF1" s="61"/>
    </row>
    <row r="2" spans="2:33" s="26" customFormat="1" ht="15.75" x14ac:dyDescent="0.25">
      <c r="B2" s="72" t="s">
        <v>127</v>
      </c>
      <c r="D2" s="99" t="s">
        <v>84</v>
      </c>
      <c r="E2" s="100" t="str">
        <f>D2</f>
        <v>2021/22</v>
      </c>
      <c r="F2" s="99" t="str">
        <f>E2</f>
        <v>2021/22</v>
      </c>
      <c r="G2" s="100" t="str">
        <f>F2</f>
        <v>2021/22</v>
      </c>
      <c r="H2" s="99" t="str">
        <f>G2</f>
        <v>2021/22</v>
      </c>
      <c r="I2" s="64"/>
      <c r="J2" s="99" t="s">
        <v>92</v>
      </c>
      <c r="K2" s="100" t="str">
        <f>J2</f>
        <v>2022/23</v>
      </c>
      <c r="L2" s="99" t="str">
        <f>K2</f>
        <v>2022/23</v>
      </c>
      <c r="M2" s="100" t="str">
        <f>L2</f>
        <v>2022/23</v>
      </c>
      <c r="N2" s="99" t="str">
        <f>M2</f>
        <v>2022/23</v>
      </c>
      <c r="O2" s="63"/>
      <c r="P2" s="99" t="s">
        <v>101</v>
      </c>
      <c r="Q2" s="100" t="str">
        <f>P2</f>
        <v>2023/24</v>
      </c>
      <c r="R2" s="99" t="str">
        <f>Q2</f>
        <v>2023/24</v>
      </c>
      <c r="S2" s="100" t="str">
        <f>R2</f>
        <v>2023/24</v>
      </c>
      <c r="T2" s="99" t="str">
        <f>S2</f>
        <v>2023/24</v>
      </c>
      <c r="U2" s="63"/>
      <c r="V2" s="99" t="s">
        <v>155</v>
      </c>
      <c r="W2" s="100" t="str">
        <f>V2</f>
        <v>2024/25</v>
      </c>
      <c r="X2" s="99" t="str">
        <f>W2</f>
        <v>2024/25</v>
      </c>
      <c r="Y2" s="100" t="str">
        <f>X2</f>
        <v>2024/25</v>
      </c>
      <c r="Z2" s="99" t="str">
        <f>Y2</f>
        <v>2024/25</v>
      </c>
      <c r="AA2" s="153"/>
      <c r="AB2" s="99" t="s">
        <v>181</v>
      </c>
      <c r="AC2" s="100" t="str">
        <f>AB2</f>
        <v>2025/26</v>
      </c>
      <c r="AD2" s="99" t="str">
        <f>AC2</f>
        <v>2025/26</v>
      </c>
      <c r="AE2" s="100" t="str">
        <f>AD2</f>
        <v>2025/26</v>
      </c>
      <c r="AF2" s="99" t="str">
        <f>AE2</f>
        <v>2025/26</v>
      </c>
      <c r="AG2" s="64"/>
    </row>
    <row r="3" spans="2:33" s="26" customFormat="1" ht="15.75" x14ac:dyDescent="0.25">
      <c r="B3" s="26" t="s">
        <v>7</v>
      </c>
      <c r="D3" s="99" t="s">
        <v>1</v>
      </c>
      <c r="E3" s="100" t="s">
        <v>2</v>
      </c>
      <c r="F3" s="99" t="s">
        <v>3</v>
      </c>
      <c r="G3" s="100" t="s">
        <v>4</v>
      </c>
      <c r="H3" s="99" t="s">
        <v>0</v>
      </c>
      <c r="I3" s="64"/>
      <c r="J3" s="99" t="s">
        <v>1</v>
      </c>
      <c r="K3" s="100" t="s">
        <v>2</v>
      </c>
      <c r="L3" s="99" t="s">
        <v>3</v>
      </c>
      <c r="M3" s="100" t="s">
        <v>4</v>
      </c>
      <c r="N3" s="99" t="s">
        <v>0</v>
      </c>
      <c r="O3" s="64"/>
      <c r="P3" s="99" t="s">
        <v>1</v>
      </c>
      <c r="Q3" s="100" t="s">
        <v>2</v>
      </c>
      <c r="R3" s="99" t="s">
        <v>3</v>
      </c>
      <c r="S3" s="100" t="s">
        <v>113</v>
      </c>
      <c r="T3" s="99" t="s">
        <v>0</v>
      </c>
      <c r="U3" s="64"/>
      <c r="V3" s="99" t="s">
        <v>1</v>
      </c>
      <c r="W3" s="100" t="s">
        <v>2</v>
      </c>
      <c r="X3" s="99" t="s">
        <v>3</v>
      </c>
      <c r="Y3" s="100" t="s">
        <v>4</v>
      </c>
      <c r="Z3" s="99" t="s">
        <v>0</v>
      </c>
      <c r="AA3" s="153"/>
      <c r="AB3" s="99" t="s">
        <v>1</v>
      </c>
      <c r="AC3" s="100" t="s">
        <v>2</v>
      </c>
      <c r="AD3" s="99" t="s">
        <v>3</v>
      </c>
      <c r="AE3" s="100" t="s">
        <v>4</v>
      </c>
      <c r="AF3" s="99" t="s">
        <v>0</v>
      </c>
      <c r="AG3" s="64"/>
    </row>
    <row r="4" spans="2:33" x14ac:dyDescent="0.25">
      <c r="D4" s="3"/>
    </row>
    <row r="5" spans="2:33" x14ac:dyDescent="0.25">
      <c r="B5" s="1" t="s">
        <v>8</v>
      </c>
      <c r="D5" s="4">
        <v>1021.3</v>
      </c>
      <c r="E5" s="4">
        <v>973.9</v>
      </c>
      <c r="F5" s="4">
        <v>1378.4</v>
      </c>
      <c r="G5" s="4">
        <v>970.59999999999945</v>
      </c>
      <c r="H5" s="4">
        <v>4344.2</v>
      </c>
      <c r="I5" s="33"/>
      <c r="J5" s="4">
        <v>1053.5</v>
      </c>
      <c r="K5" s="4">
        <v>989.2</v>
      </c>
      <c r="L5" s="4">
        <v>1396.2</v>
      </c>
      <c r="M5" s="4">
        <v>1050.7</v>
      </c>
      <c r="N5" s="4">
        <v>4489.6000000000004</v>
      </c>
      <c r="O5" s="34"/>
      <c r="P5" s="4">
        <v>1150</v>
      </c>
      <c r="Q5" s="4">
        <v>1285.4000000000001</v>
      </c>
      <c r="R5" s="4">
        <v>2508</v>
      </c>
      <c r="S5" s="4">
        <v>1757.6000000000004</v>
      </c>
      <c r="T5" s="45">
        <v>6701</v>
      </c>
      <c r="U5" s="34"/>
      <c r="V5" s="45">
        <f>+'Matas Group P&amp;L and KPIs'!BP5</f>
        <v>1956</v>
      </c>
      <c r="W5" s="45">
        <f>+'Matas Group P&amp;L and KPIs'!BQ5</f>
        <v>1851</v>
      </c>
      <c r="X5" s="45">
        <f>'Matas Group P&amp;L and KPIs'!BR5</f>
        <v>2694</v>
      </c>
      <c r="Y5" s="45">
        <f>'Matas Group P&amp;L and KPIs'!BS5</f>
        <v>1878</v>
      </c>
      <c r="Z5" s="45">
        <f>SUM(V5:Y5)</f>
        <v>8379</v>
      </c>
      <c r="AA5" s="45"/>
      <c r="AB5" s="45">
        <f>+'Matas Group P&amp;L and KPIs'!BV5</f>
        <v>2074</v>
      </c>
      <c r="AC5" s="45">
        <f>+'Matas Group P&amp;L and KPIs'!BW5</f>
        <v>1945</v>
      </c>
      <c r="AD5" s="45">
        <f>+'Matas Group P&amp;L and KPIs'!BX5</f>
        <v>2776</v>
      </c>
      <c r="AE5" s="45">
        <f>+'Matas Group P&amp;L and KPIs'!BY5</f>
        <v>1981</v>
      </c>
      <c r="AF5" s="45">
        <f>SUM(AB5:AE5)</f>
        <v>8776</v>
      </c>
    </row>
    <row r="6" spans="2:33" x14ac:dyDescent="0.25">
      <c r="D6" s="4"/>
      <c r="E6" s="4"/>
      <c r="F6" s="4"/>
      <c r="G6" s="4"/>
      <c r="H6" s="4"/>
      <c r="I6" s="33"/>
      <c r="J6" s="4"/>
      <c r="K6" s="4"/>
      <c r="L6" s="4"/>
      <c r="M6" s="4"/>
      <c r="N6" s="4"/>
      <c r="P6" s="30"/>
      <c r="Q6" s="30"/>
      <c r="R6" s="30"/>
      <c r="S6" s="4"/>
      <c r="T6" s="102"/>
      <c r="V6" s="102"/>
      <c r="W6" s="102"/>
      <c r="X6" s="102"/>
      <c r="Y6" s="45"/>
      <c r="Z6" s="102"/>
      <c r="AA6" s="102"/>
      <c r="AB6" s="102"/>
      <c r="AC6" s="102"/>
      <c r="AD6" s="102"/>
      <c r="AE6" s="45"/>
      <c r="AF6" s="102"/>
    </row>
    <row r="7" spans="2:33" x14ac:dyDescent="0.25">
      <c r="B7" s="8" t="s">
        <v>122</v>
      </c>
      <c r="D7" s="4"/>
      <c r="E7" s="4"/>
      <c r="F7" s="4"/>
      <c r="G7" s="4"/>
      <c r="H7" s="4"/>
      <c r="I7" s="33"/>
      <c r="J7" s="4"/>
      <c r="K7" s="4"/>
      <c r="L7" s="4"/>
      <c r="M7" s="4"/>
      <c r="N7" s="4"/>
      <c r="P7" s="30"/>
      <c r="Q7" s="30"/>
      <c r="R7" s="30"/>
      <c r="S7" s="4"/>
      <c r="T7" s="102"/>
      <c r="V7" s="102"/>
      <c r="W7" s="102"/>
      <c r="X7" s="102"/>
      <c r="Y7" s="45"/>
      <c r="Z7" s="102"/>
      <c r="AA7" s="102"/>
      <c r="AB7" s="102"/>
      <c r="AC7" s="102"/>
      <c r="AD7" s="102"/>
      <c r="AE7" s="45"/>
      <c r="AF7" s="102"/>
    </row>
    <row r="8" spans="2:33" x14ac:dyDescent="0.25">
      <c r="B8" s="28" t="s">
        <v>88</v>
      </c>
      <c r="D8" s="4">
        <v>358.24343383197441</v>
      </c>
      <c r="E8" s="4">
        <v>320.31848490400318</v>
      </c>
      <c r="F8" s="4">
        <v>573.51830331200006</v>
      </c>
      <c r="G8" s="4">
        <v>298.21977795202224</v>
      </c>
      <c r="H8" s="4">
        <v>1550.3</v>
      </c>
      <c r="I8" s="33"/>
      <c r="J8" s="4">
        <v>360.5</v>
      </c>
      <c r="K8" s="4">
        <v>315.2</v>
      </c>
      <c r="L8" s="4">
        <v>575.29999999999995</v>
      </c>
      <c r="M8" s="4">
        <v>309.70000000000005</v>
      </c>
      <c r="N8" s="4">
        <v>1560.7</v>
      </c>
      <c r="P8" s="4">
        <f>P17+P26+P35</f>
        <v>371.4</v>
      </c>
      <c r="Q8" s="4">
        <f>Q17+Q26+Q35</f>
        <v>491.8</v>
      </c>
      <c r="R8" s="4">
        <f>R17+R26+R35</f>
        <v>1366.4</v>
      </c>
      <c r="S8" s="4">
        <f>S17+S26+S35</f>
        <v>834.40000000000009</v>
      </c>
      <c r="T8" s="45">
        <f>T17+T26+T35</f>
        <v>3063.7</v>
      </c>
      <c r="V8" s="45">
        <f>V17+V26+V35</f>
        <v>959</v>
      </c>
      <c r="W8" s="45">
        <f t="shared" ref="W8" si="0">W17+W26+W35</f>
        <v>906</v>
      </c>
      <c r="X8" s="45">
        <f t="shared" ref="X8:Y10" si="1">X17+X26+X35</f>
        <v>1481</v>
      </c>
      <c r="Y8" s="45">
        <f t="shared" si="1"/>
        <v>857</v>
      </c>
      <c r="Z8" s="45">
        <f>SUM(V8:Y8)</f>
        <v>4203</v>
      </c>
      <c r="AA8" s="45"/>
      <c r="AB8" s="45">
        <f>AB17+AB26+AB35</f>
        <v>978</v>
      </c>
      <c r="AC8" s="45">
        <f>AC17+AC26+AC35</f>
        <v>895</v>
      </c>
      <c r="AD8" s="45">
        <f>AD17+AD26+AD35</f>
        <v>1459</v>
      </c>
      <c r="AE8" s="45">
        <f>AE17+AE26+AE35</f>
        <v>911</v>
      </c>
      <c r="AF8" s="45">
        <f>SUM(AB8:AE8)</f>
        <v>4243</v>
      </c>
      <c r="AG8" s="33"/>
    </row>
    <row r="9" spans="2:33" x14ac:dyDescent="0.25">
      <c r="B9" s="28" t="s">
        <v>89</v>
      </c>
      <c r="D9" s="4">
        <v>351.34708400258017</v>
      </c>
      <c r="E9" s="4">
        <v>334.65362844146802</v>
      </c>
      <c r="F9" s="4">
        <v>433.11656458596337</v>
      </c>
      <c r="G9" s="4">
        <v>325.38272296998832</v>
      </c>
      <c r="H9" s="4">
        <v>1444.5</v>
      </c>
      <c r="I9" s="33"/>
      <c r="J9" s="4">
        <v>372.4</v>
      </c>
      <c r="K9" s="4">
        <v>345.70000000000005</v>
      </c>
      <c r="L9" s="4">
        <v>455.8</v>
      </c>
      <c r="M9" s="4">
        <v>362.09999999999985</v>
      </c>
      <c r="N9" s="4">
        <v>1536</v>
      </c>
      <c r="P9" s="4">
        <f>P18+P27+P36</f>
        <v>411.3</v>
      </c>
      <c r="Q9" s="4">
        <f t="shared" ref="Q9:T11" si="2">Q18+Q27+Q36</f>
        <v>415.2</v>
      </c>
      <c r="R9" s="4">
        <f t="shared" si="2"/>
        <v>717.39999999999986</v>
      </c>
      <c r="S9" s="4">
        <f t="shared" si="2"/>
        <v>512.1</v>
      </c>
      <c r="T9" s="45">
        <f t="shared" si="2"/>
        <v>2055.8000000000002</v>
      </c>
      <c r="V9" s="45">
        <f t="shared" ref="V9:W9" si="3">V18+V27+V36</f>
        <v>575</v>
      </c>
      <c r="W9" s="45">
        <f t="shared" si="3"/>
        <v>536</v>
      </c>
      <c r="X9" s="45">
        <f t="shared" si="1"/>
        <v>742</v>
      </c>
      <c r="Y9" s="45">
        <f t="shared" si="1"/>
        <v>555</v>
      </c>
      <c r="Z9" s="45">
        <f t="shared" ref="Z9:Z11" si="4">SUM(V9:Y9)</f>
        <v>2408</v>
      </c>
      <c r="AA9" s="45"/>
      <c r="AB9" s="45">
        <f t="shared" ref="AB9:AC9" si="5">AB18+AB27+AB36</f>
        <v>630</v>
      </c>
      <c r="AC9" s="45">
        <f t="shared" si="5"/>
        <v>579</v>
      </c>
      <c r="AD9" s="45">
        <f t="shared" ref="AD9:AE9" si="6">AD18+AD27+AD36</f>
        <v>787</v>
      </c>
      <c r="AE9" s="45">
        <f t="shared" si="6"/>
        <v>596</v>
      </c>
      <c r="AF9" s="45">
        <f t="shared" ref="AF9:AF11" si="7">SUM(AB9:AE9)</f>
        <v>2592</v>
      </c>
      <c r="AG9" s="33"/>
    </row>
    <row r="10" spans="2:33" x14ac:dyDescent="0.25">
      <c r="B10" s="28" t="s">
        <v>90</v>
      </c>
      <c r="D10" s="4">
        <v>260.09751515680421</v>
      </c>
      <c r="E10" s="4">
        <v>260.49587524946691</v>
      </c>
      <c r="F10" s="4">
        <v>300.73892047918105</v>
      </c>
      <c r="G10" s="4">
        <v>287.72768911454779</v>
      </c>
      <c r="H10" s="4">
        <v>1109.0999999999999</v>
      </c>
      <c r="I10" s="33"/>
      <c r="J10" s="4">
        <v>269.5</v>
      </c>
      <c r="K10" s="4">
        <v>272.5</v>
      </c>
      <c r="L10" s="4">
        <v>301.5</v>
      </c>
      <c r="M10" s="4">
        <v>313.5</v>
      </c>
      <c r="N10" s="4">
        <v>1157</v>
      </c>
      <c r="P10" s="4">
        <f t="shared" ref="P10:Q11" si="8">P19+P28+P37</f>
        <v>313</v>
      </c>
      <c r="Q10" s="4">
        <f t="shared" si="8"/>
        <v>322.5</v>
      </c>
      <c r="R10" s="4">
        <f t="shared" si="2"/>
        <v>357</v>
      </c>
      <c r="S10" s="4">
        <f t="shared" si="2"/>
        <v>353.5</v>
      </c>
      <c r="T10" s="45">
        <f t="shared" si="2"/>
        <v>1345.8000000000002</v>
      </c>
      <c r="V10" s="45">
        <f t="shared" ref="V10:W10" si="9">V19+V28+V37</f>
        <v>354</v>
      </c>
      <c r="W10" s="45">
        <f t="shared" si="9"/>
        <v>345</v>
      </c>
      <c r="X10" s="45">
        <f t="shared" si="1"/>
        <v>385</v>
      </c>
      <c r="Y10" s="45">
        <f t="shared" si="1"/>
        <v>380</v>
      </c>
      <c r="Z10" s="45">
        <f t="shared" si="4"/>
        <v>1464</v>
      </c>
      <c r="AA10" s="45"/>
      <c r="AB10" s="45">
        <f t="shared" ref="AB10:AC10" si="10">AB19+AB28+AB37</f>
        <v>382</v>
      </c>
      <c r="AC10" s="45">
        <f t="shared" si="10"/>
        <v>390</v>
      </c>
      <c r="AD10" s="45">
        <f t="shared" ref="AD10:AE10" si="11">AD19+AD28+AD37</f>
        <v>424</v>
      </c>
      <c r="AE10" s="45">
        <f t="shared" si="11"/>
        <v>400</v>
      </c>
      <c r="AF10" s="45">
        <f t="shared" si="7"/>
        <v>1596</v>
      </c>
      <c r="AG10" s="33"/>
    </row>
    <row r="11" spans="2:33" x14ac:dyDescent="0.25">
      <c r="B11" s="6" t="s">
        <v>91</v>
      </c>
      <c r="D11" s="7">
        <v>30.330967008641267</v>
      </c>
      <c r="E11" s="7">
        <v>33.683752405062037</v>
      </c>
      <c r="F11" s="7">
        <v>43.889411622855341</v>
      </c>
      <c r="G11" s="7">
        <v>30.49586896344136</v>
      </c>
      <c r="H11" s="7">
        <v>138.4</v>
      </c>
      <c r="I11" s="33"/>
      <c r="J11" s="7">
        <v>26.5</v>
      </c>
      <c r="K11" s="7">
        <v>31.3</v>
      </c>
      <c r="L11" s="7">
        <v>38.700000000000003</v>
      </c>
      <c r="M11" s="7">
        <v>30</v>
      </c>
      <c r="N11" s="7">
        <v>126.5</v>
      </c>
      <c r="P11" s="7">
        <f t="shared" si="8"/>
        <v>25.2</v>
      </c>
      <c r="Q11" s="7">
        <f t="shared" si="8"/>
        <v>26.8</v>
      </c>
      <c r="R11" s="7">
        <f t="shared" si="2"/>
        <v>43.6</v>
      </c>
      <c r="S11" s="7">
        <f t="shared" si="2"/>
        <v>27.4</v>
      </c>
      <c r="T11" s="103">
        <f t="shared" si="2"/>
        <v>123.3</v>
      </c>
      <c r="V11" s="103">
        <f t="shared" ref="V11:X11" si="12">V20+V29+V38</f>
        <v>38</v>
      </c>
      <c r="W11" s="103">
        <f t="shared" si="12"/>
        <v>38</v>
      </c>
      <c r="X11" s="103">
        <f t="shared" si="12"/>
        <v>56</v>
      </c>
      <c r="Y11" s="103">
        <f>Y20+Y29+Y38</f>
        <v>53</v>
      </c>
      <c r="Z11" s="103">
        <f t="shared" si="4"/>
        <v>185</v>
      </c>
      <c r="AA11" s="45"/>
      <c r="AB11" s="103">
        <f t="shared" ref="AB11:AC11" si="13">AB20+AB29+AB38</f>
        <v>47</v>
      </c>
      <c r="AC11" s="103">
        <f t="shared" si="13"/>
        <v>43</v>
      </c>
      <c r="AD11" s="103">
        <f t="shared" ref="AD11:AE11" si="14">AD20+AD29+AD38</f>
        <v>65</v>
      </c>
      <c r="AE11" s="103">
        <f t="shared" si="14"/>
        <v>34</v>
      </c>
      <c r="AF11" s="103">
        <f t="shared" si="7"/>
        <v>189</v>
      </c>
      <c r="AG11" s="33"/>
    </row>
    <row r="12" spans="2:33" x14ac:dyDescent="0.25">
      <c r="B12" s="73" t="s">
        <v>116</v>
      </c>
      <c r="D12" s="4">
        <v>1000.019</v>
      </c>
      <c r="E12" s="4">
        <v>949.15174100000013</v>
      </c>
      <c r="F12" s="4">
        <v>1351.2631999999999</v>
      </c>
      <c r="G12" s="4">
        <v>941.82605899999976</v>
      </c>
      <c r="H12" s="4">
        <v>4242.3</v>
      </c>
      <c r="I12" s="33"/>
      <c r="J12" s="4">
        <v>1028.9000000000001</v>
      </c>
      <c r="K12" s="4">
        <v>964.7</v>
      </c>
      <c r="L12" s="4">
        <v>1371.3</v>
      </c>
      <c r="M12" s="4">
        <v>1015.3</v>
      </c>
      <c r="N12" s="4">
        <v>4380.2</v>
      </c>
      <c r="P12" s="4">
        <f t="shared" ref="P12:R12" si="15">SUM(P8:P11)</f>
        <v>1120.9000000000001</v>
      </c>
      <c r="Q12" s="4">
        <f t="shared" si="15"/>
        <v>1256.3</v>
      </c>
      <c r="R12" s="4">
        <f t="shared" si="15"/>
        <v>2484.4</v>
      </c>
      <c r="S12" s="4">
        <f>SUM(S8:S11)</f>
        <v>1727.4</v>
      </c>
      <c r="T12" s="45">
        <f>SUM(T8:T11)</f>
        <v>6588.6</v>
      </c>
      <c r="V12" s="45">
        <f>SUM(V8:V11)</f>
        <v>1926</v>
      </c>
      <c r="W12" s="45">
        <f>SUM(W8:W11)</f>
        <v>1825</v>
      </c>
      <c r="X12" s="45">
        <f>SUM(X8:X11)</f>
        <v>2664</v>
      </c>
      <c r="Y12" s="45">
        <f>SUM(Y8:Y11)</f>
        <v>1845</v>
      </c>
      <c r="Z12" s="45">
        <f>SUM(Z8:Z11)</f>
        <v>8260</v>
      </c>
      <c r="AA12" s="45"/>
      <c r="AB12" s="45">
        <f>SUM(AB8:AB11)</f>
        <v>2037</v>
      </c>
      <c r="AC12" s="45">
        <f>SUM(AC8:AC11)</f>
        <v>1907</v>
      </c>
      <c r="AD12" s="45">
        <f>SUM(AD8:AD11)</f>
        <v>2735</v>
      </c>
      <c r="AE12" s="45">
        <f>SUM(AE8:AE11)</f>
        <v>1941</v>
      </c>
      <c r="AF12" s="45">
        <f>SUM(AF8:AF11)</f>
        <v>8620</v>
      </c>
      <c r="AG12" s="33"/>
    </row>
    <row r="13" spans="2:33" x14ac:dyDescent="0.25">
      <c r="B13" s="6" t="s">
        <v>121</v>
      </c>
      <c r="D13" s="7">
        <v>21.280999999999949</v>
      </c>
      <c r="E13" s="7">
        <v>24.748258999999848</v>
      </c>
      <c r="F13" s="7">
        <v>27.136800000000221</v>
      </c>
      <c r="G13" s="7">
        <v>28.773940999999617</v>
      </c>
      <c r="H13" s="7">
        <v>101.89999999999964</v>
      </c>
      <c r="I13" s="33"/>
      <c r="J13" s="7">
        <v>24.599999999999909</v>
      </c>
      <c r="K13" s="7">
        <v>24.5</v>
      </c>
      <c r="L13" s="7">
        <v>24.900000000000091</v>
      </c>
      <c r="M13" s="7">
        <v>35.400000000000091</v>
      </c>
      <c r="N13" s="7">
        <v>109.40000000000055</v>
      </c>
      <c r="P13" s="7">
        <f t="shared" ref="P13:S13" si="16">P22+P31+P40</f>
        <v>29.1</v>
      </c>
      <c r="Q13" s="7">
        <f t="shared" si="16"/>
        <v>29.1</v>
      </c>
      <c r="R13" s="7">
        <f t="shared" si="16"/>
        <v>23.6</v>
      </c>
      <c r="S13" s="7">
        <f t="shared" si="16"/>
        <v>30.2</v>
      </c>
      <c r="T13" s="103">
        <v>112</v>
      </c>
      <c r="V13" s="103">
        <f t="shared" ref="V13:Y13" si="17">V22+V31+V40</f>
        <v>30</v>
      </c>
      <c r="W13" s="103">
        <f>W22+W31+W40</f>
        <v>26</v>
      </c>
      <c r="X13" s="103">
        <f>X22+X31+X40</f>
        <v>30</v>
      </c>
      <c r="Y13" s="103">
        <f t="shared" si="17"/>
        <v>32.796444699999995</v>
      </c>
      <c r="Z13" s="103">
        <f>SUM(V13:Y13)</f>
        <v>118.7964447</v>
      </c>
      <c r="AA13" s="45"/>
      <c r="AB13" s="103">
        <f t="shared" ref="AB13:AC13" si="18">AB22+AB31+AB40</f>
        <v>37</v>
      </c>
      <c r="AC13" s="103">
        <f t="shared" si="18"/>
        <v>38</v>
      </c>
      <c r="AD13" s="103">
        <f t="shared" ref="AD13:AE13" si="19">AD22+AD31+AD40</f>
        <v>41</v>
      </c>
      <c r="AE13" s="103">
        <f t="shared" si="19"/>
        <v>40</v>
      </c>
      <c r="AF13" s="103">
        <f>SUM(AB13:AE13)</f>
        <v>156</v>
      </c>
      <c r="AG13" s="33"/>
    </row>
    <row r="14" spans="2:33" x14ac:dyDescent="0.25">
      <c r="B14" s="8" t="s">
        <v>120</v>
      </c>
      <c r="D14" s="4">
        <v>1021.3</v>
      </c>
      <c r="E14" s="4">
        <v>973.9</v>
      </c>
      <c r="F14" s="4">
        <v>1378.4</v>
      </c>
      <c r="G14" s="4">
        <v>970.59999999999934</v>
      </c>
      <c r="H14" s="4">
        <v>4344.2</v>
      </c>
      <c r="I14" s="33"/>
      <c r="J14" s="4">
        <v>1053.5</v>
      </c>
      <c r="K14" s="4">
        <v>989.2</v>
      </c>
      <c r="L14" s="4">
        <v>1396.2</v>
      </c>
      <c r="M14" s="4">
        <v>1050.7</v>
      </c>
      <c r="N14" s="4">
        <v>4489.6000000000004</v>
      </c>
      <c r="P14" s="4">
        <f>SUM(P12:P13)</f>
        <v>1150</v>
      </c>
      <c r="Q14" s="4">
        <f t="shared" ref="Q14:T14" si="20">SUM(Q12:Q13)</f>
        <v>1285.3999999999999</v>
      </c>
      <c r="R14" s="4">
        <f t="shared" si="20"/>
        <v>2508</v>
      </c>
      <c r="S14" s="4">
        <f t="shared" si="20"/>
        <v>1757.6000000000001</v>
      </c>
      <c r="T14" s="45">
        <f t="shared" si="20"/>
        <v>6700.6</v>
      </c>
      <c r="V14" s="45">
        <f>SUM(V12:V13)</f>
        <v>1956</v>
      </c>
      <c r="W14" s="45">
        <f>SUM(W12:W13)</f>
        <v>1851</v>
      </c>
      <c r="X14" s="45">
        <f>SUM(X12:X13)</f>
        <v>2694</v>
      </c>
      <c r="Y14" s="45">
        <f>SUM(Y12:Y13)</f>
        <v>1877.7964446999999</v>
      </c>
      <c r="Z14" s="45">
        <f>SUM(Z12:Z13)</f>
        <v>8378.7964446999995</v>
      </c>
      <c r="AA14" s="45"/>
      <c r="AB14" s="45">
        <f>SUM(AB12:AB13)</f>
        <v>2074</v>
      </c>
      <c r="AC14" s="45">
        <f>SUM(AC12:AC13)</f>
        <v>1945</v>
      </c>
      <c r="AD14" s="45">
        <f>SUM(AD12:AD13)</f>
        <v>2776</v>
      </c>
      <c r="AE14" s="45">
        <f>SUM(AE12:AE13)</f>
        <v>1981</v>
      </c>
      <c r="AF14" s="45">
        <f>SUM(AF12:AF13)</f>
        <v>8776</v>
      </c>
      <c r="AG14" s="33"/>
    </row>
    <row r="15" spans="2:33" x14ac:dyDescent="0.25">
      <c r="D15" s="1"/>
      <c r="E15" s="1"/>
      <c r="F15" s="1"/>
      <c r="G15" s="4"/>
      <c r="H15" s="4"/>
      <c r="I15" s="33"/>
      <c r="J15" s="4"/>
      <c r="K15" s="4"/>
      <c r="L15" s="4"/>
      <c r="M15" s="4"/>
      <c r="N15" s="4"/>
      <c r="P15" s="113"/>
      <c r="Q15" s="113"/>
      <c r="R15" s="113"/>
      <c r="S15" s="113"/>
      <c r="T15" s="113"/>
      <c r="U15" s="114"/>
      <c r="V15" s="113"/>
      <c r="W15" s="102"/>
      <c r="X15" s="102"/>
      <c r="Y15" s="102"/>
      <c r="Z15" s="102"/>
      <c r="AA15" s="102"/>
      <c r="AB15" s="113"/>
      <c r="AC15" s="102"/>
      <c r="AD15" s="102"/>
      <c r="AE15" s="102"/>
      <c r="AF15" s="102"/>
    </row>
    <row r="16" spans="2:33" x14ac:dyDescent="0.25">
      <c r="B16" s="74" t="s">
        <v>123</v>
      </c>
      <c r="C16" s="75"/>
      <c r="D16" s="76"/>
      <c r="E16" s="76"/>
      <c r="F16" s="76"/>
      <c r="G16" s="76"/>
      <c r="H16" s="123"/>
      <c r="I16" s="77"/>
      <c r="J16" s="76"/>
      <c r="K16" s="76"/>
      <c r="L16" s="76"/>
      <c r="M16" s="76"/>
      <c r="N16" s="76"/>
      <c r="O16" s="75"/>
      <c r="P16" s="78"/>
      <c r="Q16" s="78"/>
      <c r="R16" s="78"/>
      <c r="S16" s="76"/>
      <c r="T16" s="104"/>
      <c r="U16" s="75"/>
      <c r="V16" s="158" t="s">
        <v>187</v>
      </c>
      <c r="W16" s="158" t="s">
        <v>187</v>
      </c>
      <c r="X16" s="158" t="s">
        <v>187</v>
      </c>
      <c r="Y16" s="158" t="s">
        <v>187</v>
      </c>
      <c r="Z16" s="158" t="s">
        <v>187</v>
      </c>
      <c r="AA16" s="102"/>
      <c r="AB16" s="104"/>
      <c r="AC16" s="104"/>
      <c r="AD16" s="104"/>
      <c r="AE16" s="105"/>
      <c r="AF16" s="104"/>
      <c r="AG16" s="34"/>
    </row>
    <row r="17" spans="2:33" x14ac:dyDescent="0.25">
      <c r="B17" s="28" t="s">
        <v>88</v>
      </c>
      <c r="D17" s="4">
        <v>358.24343383197441</v>
      </c>
      <c r="E17" s="4">
        <v>320.31848490400318</v>
      </c>
      <c r="F17" s="4">
        <v>573.51830331200006</v>
      </c>
      <c r="G17" s="4">
        <v>298.21977795202224</v>
      </c>
      <c r="H17" s="4">
        <v>1550.3</v>
      </c>
      <c r="I17" s="33"/>
      <c r="J17" s="4">
        <v>360.5</v>
      </c>
      <c r="K17" s="4">
        <v>315.2</v>
      </c>
      <c r="L17" s="4">
        <v>575.29999999999995</v>
      </c>
      <c r="M17" s="4">
        <v>309.70000000000005</v>
      </c>
      <c r="N17" s="4">
        <v>1560.7</v>
      </c>
      <c r="P17" s="4">
        <v>371.4</v>
      </c>
      <c r="Q17" s="4">
        <v>325.3</v>
      </c>
      <c r="R17" s="4">
        <v>605.79999999999995</v>
      </c>
      <c r="S17" s="4">
        <v>327.8</v>
      </c>
      <c r="T17" s="45">
        <v>1630</v>
      </c>
      <c r="V17" s="45">
        <v>414</v>
      </c>
      <c r="W17" s="45">
        <v>367</v>
      </c>
      <c r="X17" s="45">
        <v>672</v>
      </c>
      <c r="Y17" s="45">
        <v>343</v>
      </c>
      <c r="Z17" s="45">
        <f>SUM(V17:Y17)</f>
        <v>1796</v>
      </c>
      <c r="AA17" s="45"/>
      <c r="AB17" s="45">
        <v>421</v>
      </c>
      <c r="AC17" s="45">
        <v>369</v>
      </c>
      <c r="AD17" s="45">
        <v>671</v>
      </c>
      <c r="AE17" s="45">
        <v>353</v>
      </c>
      <c r="AF17" s="45">
        <f>SUM(AB17:AE17)</f>
        <v>1814</v>
      </c>
      <c r="AG17" s="34"/>
    </row>
    <row r="18" spans="2:33" x14ac:dyDescent="0.25">
      <c r="B18" s="28" t="s">
        <v>89</v>
      </c>
      <c r="D18" s="4">
        <v>351.34708400258017</v>
      </c>
      <c r="E18" s="4">
        <v>334.65362844146802</v>
      </c>
      <c r="F18" s="4">
        <v>433.11656458596337</v>
      </c>
      <c r="G18" s="4">
        <v>325.38272296998832</v>
      </c>
      <c r="H18" s="4">
        <v>1444.5</v>
      </c>
      <c r="I18" s="33"/>
      <c r="J18" s="4">
        <v>372.4</v>
      </c>
      <c r="K18" s="4">
        <v>345.70000000000005</v>
      </c>
      <c r="L18" s="4">
        <v>455.8</v>
      </c>
      <c r="M18" s="4">
        <v>362.09999999999985</v>
      </c>
      <c r="N18" s="4">
        <v>1536</v>
      </c>
      <c r="P18" s="4">
        <v>390.1</v>
      </c>
      <c r="Q18" s="4">
        <v>344.40000000000003</v>
      </c>
      <c r="R18" s="4">
        <v>470.59999999999997</v>
      </c>
      <c r="S18" s="4">
        <v>342.1</v>
      </c>
      <c r="T18" s="45">
        <v>1547</v>
      </c>
      <c r="V18" s="45">
        <v>386</v>
      </c>
      <c r="W18" s="45">
        <v>354</v>
      </c>
      <c r="X18" s="45">
        <v>479</v>
      </c>
      <c r="Y18" s="45">
        <v>360</v>
      </c>
      <c r="Z18" s="45">
        <f t="shared" ref="Z18:Z20" si="21">SUM(V18:Y18)</f>
        <v>1579</v>
      </c>
      <c r="AA18" s="45"/>
      <c r="AB18" s="45">
        <v>416</v>
      </c>
      <c r="AC18" s="45">
        <v>384</v>
      </c>
      <c r="AD18" s="45">
        <v>516</v>
      </c>
      <c r="AE18" s="45">
        <v>385</v>
      </c>
      <c r="AF18" s="45">
        <f t="shared" ref="AF18:AF20" si="22">SUM(AB18:AE18)</f>
        <v>1701</v>
      </c>
    </row>
    <row r="19" spans="2:33" x14ac:dyDescent="0.25">
      <c r="B19" s="28" t="s">
        <v>90</v>
      </c>
      <c r="D19" s="4">
        <v>260.09751515680421</v>
      </c>
      <c r="E19" s="4">
        <v>260.49587524946691</v>
      </c>
      <c r="F19" s="4">
        <v>300.73892047918105</v>
      </c>
      <c r="G19" s="4">
        <v>287.72768911454779</v>
      </c>
      <c r="H19" s="4">
        <v>1109.0999999999999</v>
      </c>
      <c r="I19" s="33"/>
      <c r="J19" s="4">
        <v>269.5</v>
      </c>
      <c r="K19" s="4">
        <v>272.5</v>
      </c>
      <c r="L19" s="4">
        <v>301.5</v>
      </c>
      <c r="M19" s="4">
        <v>313.5</v>
      </c>
      <c r="N19" s="4">
        <v>1157</v>
      </c>
      <c r="P19" s="4">
        <v>250.4</v>
      </c>
      <c r="Q19" s="4">
        <v>254.5</v>
      </c>
      <c r="R19" s="4">
        <v>286.60000000000002</v>
      </c>
      <c r="S19" s="4">
        <v>265.7</v>
      </c>
      <c r="T19" s="45">
        <v>1057</v>
      </c>
      <c r="V19" s="45">
        <v>274</v>
      </c>
      <c r="W19" s="45">
        <v>268</v>
      </c>
      <c r="X19" s="45">
        <v>295</v>
      </c>
      <c r="Y19" s="45">
        <v>283</v>
      </c>
      <c r="Z19" s="45">
        <f t="shared" si="21"/>
        <v>1120</v>
      </c>
      <c r="AA19" s="45"/>
      <c r="AB19" s="45">
        <v>293</v>
      </c>
      <c r="AC19" s="45">
        <v>298</v>
      </c>
      <c r="AD19" s="45">
        <v>323</v>
      </c>
      <c r="AE19" s="45">
        <v>299</v>
      </c>
      <c r="AF19" s="45">
        <f t="shared" si="22"/>
        <v>1213</v>
      </c>
    </row>
    <row r="20" spans="2:33" x14ac:dyDescent="0.25">
      <c r="B20" s="6" t="s">
        <v>91</v>
      </c>
      <c r="D20" s="7">
        <v>30.330967008641267</v>
      </c>
      <c r="E20" s="7">
        <v>33.683752405062037</v>
      </c>
      <c r="F20" s="7">
        <v>43.889411622855341</v>
      </c>
      <c r="G20" s="7">
        <v>30.49586896344136</v>
      </c>
      <c r="H20" s="7">
        <v>138.4</v>
      </c>
      <c r="I20" s="33"/>
      <c r="J20" s="7">
        <v>26.5</v>
      </c>
      <c r="K20" s="7">
        <v>31.3</v>
      </c>
      <c r="L20" s="7">
        <v>38.700000000000003</v>
      </c>
      <c r="M20" s="7">
        <v>30</v>
      </c>
      <c r="N20" s="7">
        <v>126.5</v>
      </c>
      <c r="P20" s="7">
        <v>24.5</v>
      </c>
      <c r="Q20" s="7">
        <v>26.2</v>
      </c>
      <c r="R20" s="7">
        <v>39.5</v>
      </c>
      <c r="S20" s="7">
        <v>24.5</v>
      </c>
      <c r="T20" s="103">
        <v>115</v>
      </c>
      <c r="V20" s="103">
        <v>37</v>
      </c>
      <c r="W20" s="103">
        <v>36</v>
      </c>
      <c r="X20" s="103">
        <v>54</v>
      </c>
      <c r="Y20" s="103">
        <v>53</v>
      </c>
      <c r="Z20" s="103">
        <f t="shared" si="21"/>
        <v>180</v>
      </c>
      <c r="AA20" s="45"/>
      <c r="AB20" s="103">
        <v>39</v>
      </c>
      <c r="AC20" s="103">
        <v>42</v>
      </c>
      <c r="AD20" s="103">
        <v>62</v>
      </c>
      <c r="AE20" s="103">
        <v>32</v>
      </c>
      <c r="AF20" s="103">
        <f t="shared" si="22"/>
        <v>175</v>
      </c>
    </row>
    <row r="21" spans="2:33" x14ac:dyDescent="0.25">
      <c r="B21" s="73" t="s">
        <v>116</v>
      </c>
      <c r="D21" s="4">
        <v>1000.019</v>
      </c>
      <c r="E21" s="4">
        <v>949.15174100000013</v>
      </c>
      <c r="F21" s="4">
        <v>1351.2631999999999</v>
      </c>
      <c r="G21" s="4">
        <v>941.82605899999976</v>
      </c>
      <c r="H21" s="4">
        <v>4242.3</v>
      </c>
      <c r="I21" s="33"/>
      <c r="J21" s="4">
        <v>1028.9000000000001</v>
      </c>
      <c r="K21" s="4">
        <v>964.7</v>
      </c>
      <c r="L21" s="4">
        <v>1371.3</v>
      </c>
      <c r="M21" s="4">
        <v>1015.3</v>
      </c>
      <c r="N21" s="4">
        <v>4380.2</v>
      </c>
      <c r="P21" s="4">
        <f>SUM(P17:P20)</f>
        <v>1036.4000000000001</v>
      </c>
      <c r="Q21" s="4">
        <f t="shared" ref="Q21:S21" si="23">SUM(Q17:Q20)</f>
        <v>950.40000000000009</v>
      </c>
      <c r="R21" s="4">
        <f t="shared" si="23"/>
        <v>1402.5</v>
      </c>
      <c r="S21" s="4">
        <f t="shared" si="23"/>
        <v>960.10000000000014</v>
      </c>
      <c r="T21" s="45">
        <f>SUM(T17:T20)</f>
        <v>4349</v>
      </c>
      <c r="V21" s="45">
        <f>SUM(V17:V20)</f>
        <v>1111</v>
      </c>
      <c r="W21" s="45">
        <f t="shared" ref="W21:X21" si="24">SUM(W17:W20)</f>
        <v>1025</v>
      </c>
      <c r="X21" s="45">
        <f t="shared" si="24"/>
        <v>1500</v>
      </c>
      <c r="Y21" s="45">
        <f>SUM(Y17:Y20)</f>
        <v>1039</v>
      </c>
      <c r="Z21" s="45">
        <f>SUM(Z17:Z20)</f>
        <v>4675</v>
      </c>
      <c r="AA21" s="45"/>
      <c r="AB21" s="45">
        <f>SUM(AB17:AB20)</f>
        <v>1169</v>
      </c>
      <c r="AC21" s="45">
        <f>SUM(AC17:AC20)</f>
        <v>1093</v>
      </c>
      <c r="AD21" s="45">
        <f>SUM(AD17:AD20)</f>
        <v>1572</v>
      </c>
      <c r="AE21" s="45">
        <f>SUM(AE17:AE20)</f>
        <v>1069</v>
      </c>
      <c r="AF21" s="45">
        <f>SUM(AF17:AF20)</f>
        <v>4903</v>
      </c>
    </row>
    <row r="22" spans="2:33" x14ac:dyDescent="0.25">
      <c r="B22" s="6" t="s">
        <v>121</v>
      </c>
      <c r="D22" s="7">
        <v>21.280999999999949</v>
      </c>
      <c r="E22" s="7">
        <v>24.748258999999848</v>
      </c>
      <c r="F22" s="7">
        <v>27.136800000000221</v>
      </c>
      <c r="G22" s="7">
        <v>28.773940999999617</v>
      </c>
      <c r="H22" s="7">
        <v>101.89999999999964</v>
      </c>
      <c r="I22" s="33"/>
      <c r="J22" s="7">
        <v>24.599999999999909</v>
      </c>
      <c r="K22" s="7">
        <v>24.5</v>
      </c>
      <c r="L22" s="7">
        <v>24.900000000000091</v>
      </c>
      <c r="M22" s="7">
        <v>35.400000000000091</v>
      </c>
      <c r="N22" s="7">
        <v>109.40000000000055</v>
      </c>
      <c r="P22" s="7">
        <v>1.3000000000000007</v>
      </c>
      <c r="Q22" s="7">
        <v>2.4000000000000021</v>
      </c>
      <c r="R22" s="7">
        <v>-3.7999999999999972</v>
      </c>
      <c r="S22" s="7">
        <v>7.6999999999999993</v>
      </c>
      <c r="T22" s="103">
        <v>8</v>
      </c>
      <c r="V22" s="103">
        <v>2</v>
      </c>
      <c r="W22" s="103">
        <v>0</v>
      </c>
      <c r="X22" s="103">
        <v>3</v>
      </c>
      <c r="Y22" s="103">
        <v>2.796444699999995</v>
      </c>
      <c r="Z22" s="103">
        <f>SUM(V22:Y22)</f>
        <v>7.796444699999995</v>
      </c>
      <c r="AA22" s="45"/>
      <c r="AB22" s="103">
        <v>3</v>
      </c>
      <c r="AC22" s="103">
        <v>2</v>
      </c>
      <c r="AD22" s="103">
        <v>3</v>
      </c>
      <c r="AE22" s="103">
        <v>1</v>
      </c>
      <c r="AF22" s="103">
        <f>SUM(AB22:AE22)</f>
        <v>9</v>
      </c>
    </row>
    <row r="23" spans="2:33" x14ac:dyDescent="0.25">
      <c r="B23" s="8" t="s">
        <v>124</v>
      </c>
      <c r="D23" s="4">
        <v>1021.3</v>
      </c>
      <c r="E23" s="4">
        <v>973.9</v>
      </c>
      <c r="F23" s="4">
        <v>1378.4</v>
      </c>
      <c r="G23" s="4">
        <v>970.59999999999934</v>
      </c>
      <c r="H23" s="4">
        <v>4344.2</v>
      </c>
      <c r="I23" s="33"/>
      <c r="J23" s="4">
        <v>1053.5</v>
      </c>
      <c r="K23" s="4">
        <v>989.2</v>
      </c>
      <c r="L23" s="4">
        <v>1396.2</v>
      </c>
      <c r="M23" s="4">
        <v>1050.7</v>
      </c>
      <c r="N23" s="4">
        <v>4489.6000000000004</v>
      </c>
      <c r="P23" s="4">
        <f>SUM(P21:P22)</f>
        <v>1037.7</v>
      </c>
      <c r="Q23" s="4">
        <f t="shared" ref="Q23:S23" si="25">SUM(Q21:Q22)</f>
        <v>952.80000000000007</v>
      </c>
      <c r="R23" s="4">
        <f t="shared" si="25"/>
        <v>1398.7</v>
      </c>
      <c r="S23" s="4">
        <f t="shared" si="25"/>
        <v>967.80000000000018</v>
      </c>
      <c r="T23" s="45">
        <f>SUM(T21:T22)</f>
        <v>4357</v>
      </c>
      <c r="V23" s="45">
        <f>SUM(V21:V22)</f>
        <v>1113</v>
      </c>
      <c r="W23" s="45">
        <f>SUM(W21:W22)</f>
        <v>1025</v>
      </c>
      <c r="X23" s="45">
        <f t="shared" ref="X23" si="26">SUM(X21:X22)</f>
        <v>1503</v>
      </c>
      <c r="Y23" s="45">
        <f t="shared" ref="Y23:Z23" si="27">SUM(Y21:Y22)</f>
        <v>1041.7964446999999</v>
      </c>
      <c r="Z23" s="45">
        <f t="shared" si="27"/>
        <v>4682.7964447000004</v>
      </c>
      <c r="AA23" s="45"/>
      <c r="AB23" s="45">
        <f>SUM(AB21:AB22)</f>
        <v>1172</v>
      </c>
      <c r="AC23" s="45">
        <f t="shared" ref="AC23:AE23" si="28">SUM(AC21:AC22)</f>
        <v>1095</v>
      </c>
      <c r="AD23" s="45">
        <f t="shared" si="28"/>
        <v>1575</v>
      </c>
      <c r="AE23" s="45">
        <f t="shared" si="28"/>
        <v>1070</v>
      </c>
      <c r="AF23" s="45">
        <f t="shared" ref="AF23" si="29">SUM(AF21:AF22)</f>
        <v>4912</v>
      </c>
    </row>
    <row r="24" spans="2:33" ht="30" customHeight="1" x14ac:dyDescent="0.25">
      <c r="D24" s="1"/>
      <c r="E24" s="1"/>
      <c r="F24" s="1"/>
      <c r="G24" s="4"/>
      <c r="H24" s="4"/>
      <c r="I24" s="33"/>
      <c r="J24" s="4"/>
      <c r="K24" s="4"/>
      <c r="L24" s="4"/>
      <c r="M24" s="4"/>
      <c r="N24" s="4"/>
      <c r="P24" s="30"/>
      <c r="Q24" s="30"/>
      <c r="R24" s="30"/>
      <c r="S24" s="30"/>
      <c r="T24" s="102"/>
      <c r="V24" s="169" t="s">
        <v>188</v>
      </c>
      <c r="W24" s="167"/>
      <c r="X24" s="167"/>
      <c r="Y24" s="167"/>
      <c r="Z24" s="167"/>
      <c r="AA24" s="102"/>
      <c r="AB24" s="115"/>
      <c r="AC24" s="102"/>
      <c r="AD24" s="102"/>
      <c r="AE24" s="102"/>
      <c r="AF24" s="102"/>
    </row>
    <row r="25" spans="2:33" x14ac:dyDescent="0.25">
      <c r="B25" s="79" t="s">
        <v>125</v>
      </c>
      <c r="C25" s="80"/>
      <c r="D25" s="81"/>
      <c r="E25" s="81"/>
      <c r="F25" s="81"/>
      <c r="G25" s="81"/>
      <c r="H25" s="81"/>
      <c r="I25" s="82"/>
      <c r="J25" s="81"/>
      <c r="K25" s="81"/>
      <c r="L25" s="81"/>
      <c r="M25" s="81"/>
      <c r="N25" s="81"/>
      <c r="O25" s="80"/>
      <c r="P25" s="83"/>
      <c r="Q25" s="83"/>
      <c r="R25" s="83"/>
      <c r="S25" s="81"/>
      <c r="T25" s="106"/>
      <c r="U25" s="80"/>
      <c r="V25" s="106"/>
      <c r="W25" s="106"/>
      <c r="X25" s="106"/>
      <c r="Y25" s="107"/>
      <c r="Z25" s="106"/>
      <c r="AA25" s="102"/>
      <c r="AB25" s="106"/>
      <c r="AC25" s="106"/>
      <c r="AD25" s="106"/>
      <c r="AE25" s="107"/>
      <c r="AF25" s="106"/>
    </row>
    <row r="26" spans="2:33" x14ac:dyDescent="0.25">
      <c r="B26" s="28" t="s">
        <v>88</v>
      </c>
      <c r="D26" s="4"/>
      <c r="E26" s="4"/>
      <c r="F26" s="4"/>
      <c r="G26" s="4"/>
      <c r="H26" s="4"/>
      <c r="I26" s="33"/>
      <c r="J26" s="4"/>
      <c r="K26" s="4"/>
      <c r="L26" s="4"/>
      <c r="M26" s="4"/>
      <c r="N26" s="4"/>
      <c r="P26" s="4"/>
      <c r="Q26" s="4">
        <v>166.5</v>
      </c>
      <c r="R26" s="4">
        <v>760.6</v>
      </c>
      <c r="S26" s="4">
        <v>506.6</v>
      </c>
      <c r="T26" s="45">
        <v>1433.7</v>
      </c>
      <c r="V26" s="45">
        <v>545</v>
      </c>
      <c r="W26" s="45">
        <v>539</v>
      </c>
      <c r="X26" s="45">
        <v>809</v>
      </c>
      <c r="Y26" s="45">
        <v>514</v>
      </c>
      <c r="Z26" s="45">
        <f t="shared" ref="Z26:Z29" si="30">SUM(V26:Y26)</f>
        <v>2407</v>
      </c>
      <c r="AA26" s="45"/>
      <c r="AB26" s="45">
        <v>557</v>
      </c>
      <c r="AC26" s="45">
        <v>526</v>
      </c>
      <c r="AD26" s="45">
        <v>788</v>
      </c>
      <c r="AE26" s="45">
        <v>558</v>
      </c>
      <c r="AF26" s="45">
        <f t="shared" ref="AF26:AF29" si="31">SUM(AB26:AE26)</f>
        <v>2429</v>
      </c>
    </row>
    <row r="27" spans="2:33" x14ac:dyDescent="0.25">
      <c r="B27" s="28" t="s">
        <v>89</v>
      </c>
      <c r="D27" s="4"/>
      <c r="E27" s="4"/>
      <c r="F27" s="4"/>
      <c r="G27" s="4"/>
      <c r="H27" s="4"/>
      <c r="I27" s="33"/>
      <c r="J27" s="4"/>
      <c r="K27" s="4"/>
      <c r="L27" s="4"/>
      <c r="M27" s="4"/>
      <c r="N27" s="4"/>
      <c r="P27" s="4"/>
      <c r="Q27" s="4">
        <v>50.4</v>
      </c>
      <c r="R27" s="4">
        <v>220.49999999999997</v>
      </c>
      <c r="S27" s="4">
        <v>153.10000000000002</v>
      </c>
      <c r="T27" s="45">
        <v>424</v>
      </c>
      <c r="V27" s="45">
        <v>169</v>
      </c>
      <c r="W27" s="45">
        <v>162</v>
      </c>
      <c r="X27" s="45">
        <v>239</v>
      </c>
      <c r="Y27" s="45">
        <v>170</v>
      </c>
      <c r="Z27" s="45">
        <f t="shared" si="30"/>
        <v>740</v>
      </c>
      <c r="AA27" s="45"/>
      <c r="AB27" s="45">
        <v>191</v>
      </c>
      <c r="AC27" s="45">
        <v>175</v>
      </c>
      <c r="AD27" s="45">
        <v>248</v>
      </c>
      <c r="AE27" s="45">
        <v>187</v>
      </c>
      <c r="AF27" s="45">
        <f t="shared" si="31"/>
        <v>801</v>
      </c>
    </row>
    <row r="28" spans="2:33" x14ac:dyDescent="0.25">
      <c r="B28" s="28" t="s">
        <v>90</v>
      </c>
      <c r="D28" s="4"/>
      <c r="E28" s="4"/>
      <c r="F28" s="4"/>
      <c r="G28" s="4"/>
      <c r="H28" s="4"/>
      <c r="I28" s="33"/>
      <c r="J28" s="4"/>
      <c r="K28" s="4"/>
      <c r="L28" s="4"/>
      <c r="M28" s="4"/>
      <c r="N28" s="4"/>
      <c r="P28" s="4"/>
      <c r="Q28" s="4">
        <v>0.2</v>
      </c>
      <c r="R28" s="4">
        <v>1.2</v>
      </c>
      <c r="S28" s="4">
        <v>0.49999999999999994</v>
      </c>
      <c r="T28" s="45">
        <v>1.9</v>
      </c>
      <c r="V28" s="45">
        <v>0</v>
      </c>
      <c r="W28" s="45">
        <v>1</v>
      </c>
      <c r="X28" s="45">
        <v>1</v>
      </c>
      <c r="Y28" s="45">
        <v>2</v>
      </c>
      <c r="Z28" s="45">
        <f t="shared" si="30"/>
        <v>4</v>
      </c>
      <c r="AA28" s="45"/>
      <c r="AB28" s="45">
        <v>2</v>
      </c>
      <c r="AC28" s="45">
        <v>2</v>
      </c>
      <c r="AD28" s="45">
        <v>4</v>
      </c>
      <c r="AE28" s="45">
        <v>1</v>
      </c>
      <c r="AF28" s="45">
        <f t="shared" si="31"/>
        <v>9</v>
      </c>
    </row>
    <row r="29" spans="2:33" x14ac:dyDescent="0.25">
      <c r="B29" s="6" t="s">
        <v>91</v>
      </c>
      <c r="D29" s="7"/>
      <c r="E29" s="7"/>
      <c r="F29" s="7"/>
      <c r="G29" s="7"/>
      <c r="H29" s="7"/>
      <c r="I29" s="33"/>
      <c r="J29" s="7"/>
      <c r="K29" s="7"/>
      <c r="L29" s="7"/>
      <c r="M29" s="7"/>
      <c r="N29" s="7"/>
      <c r="P29" s="7"/>
      <c r="Q29" s="7"/>
      <c r="R29" s="7">
        <v>1</v>
      </c>
      <c r="S29" s="7">
        <v>0</v>
      </c>
      <c r="T29" s="103">
        <v>1</v>
      </c>
      <c r="V29" s="103">
        <v>0</v>
      </c>
      <c r="W29" s="103">
        <v>0</v>
      </c>
      <c r="X29" s="103">
        <v>0</v>
      </c>
      <c r="Y29" s="103">
        <v>0</v>
      </c>
      <c r="Z29" s="103">
        <f t="shared" si="30"/>
        <v>0</v>
      </c>
      <c r="AA29" s="45"/>
      <c r="AB29" s="103">
        <v>7</v>
      </c>
      <c r="AC29" s="103">
        <v>0</v>
      </c>
      <c r="AD29" s="103">
        <v>1</v>
      </c>
      <c r="AE29" s="103">
        <v>0</v>
      </c>
      <c r="AF29" s="103">
        <f t="shared" si="31"/>
        <v>8</v>
      </c>
    </row>
    <row r="30" spans="2:33" x14ac:dyDescent="0.25">
      <c r="B30" s="73" t="s">
        <v>116</v>
      </c>
      <c r="D30" s="4"/>
      <c r="E30" s="4"/>
      <c r="F30" s="4"/>
      <c r="G30" s="4"/>
      <c r="H30" s="4"/>
      <c r="I30" s="33"/>
      <c r="J30" s="4"/>
      <c r="K30" s="4"/>
      <c r="L30" s="4"/>
      <c r="M30" s="4"/>
      <c r="N30" s="4"/>
      <c r="P30" s="4"/>
      <c r="Q30" s="4">
        <v>217.1</v>
      </c>
      <c r="R30" s="4">
        <v>983.30000000000007</v>
      </c>
      <c r="S30" s="4">
        <v>660.2</v>
      </c>
      <c r="T30" s="45">
        <v>1860.6000000000001</v>
      </c>
      <c r="V30" s="45">
        <f>SUM(V26:V29)</f>
        <v>714</v>
      </c>
      <c r="W30" s="45">
        <v>702</v>
      </c>
      <c r="X30" s="45">
        <f>SUM(X26:X29)</f>
        <v>1049</v>
      </c>
      <c r="Y30" s="45">
        <f t="shared" ref="Y30:Z30" si="32">SUM(Y26:Y29)</f>
        <v>686</v>
      </c>
      <c r="Z30" s="45">
        <f t="shared" si="32"/>
        <v>3151</v>
      </c>
      <c r="AA30" s="45"/>
      <c r="AB30" s="45">
        <f>SUM(AB26:AB29)</f>
        <v>757</v>
      </c>
      <c r="AC30" s="45">
        <f t="shared" ref="AC30:AD30" si="33">SUM(AC26:AC29)</f>
        <v>703</v>
      </c>
      <c r="AD30" s="45">
        <f t="shared" si="33"/>
        <v>1041</v>
      </c>
      <c r="AE30" s="45">
        <f t="shared" ref="AE30" si="34">SUM(AE26:AE29)</f>
        <v>746</v>
      </c>
      <c r="AF30" s="45">
        <f t="shared" ref="AF30" si="35">SUM(AF26:AF29)</f>
        <v>3247</v>
      </c>
    </row>
    <row r="31" spans="2:33" x14ac:dyDescent="0.25">
      <c r="B31" s="6" t="s">
        <v>121</v>
      </c>
      <c r="D31" s="7"/>
      <c r="E31" s="7"/>
      <c r="F31" s="7"/>
      <c r="G31" s="7"/>
      <c r="H31" s="7"/>
      <c r="I31" s="33"/>
      <c r="J31" s="7"/>
      <c r="K31" s="7"/>
      <c r="L31" s="7"/>
      <c r="M31" s="7"/>
      <c r="N31" s="7"/>
      <c r="P31" s="7"/>
      <c r="Q31" s="7"/>
      <c r="R31" s="7"/>
      <c r="S31" s="7"/>
      <c r="T31" s="103"/>
      <c r="V31" s="103"/>
      <c r="W31" s="103"/>
      <c r="X31" s="103"/>
      <c r="Y31" s="103">
        <v>0</v>
      </c>
      <c r="Z31" s="103">
        <f>SUM(V31:Y31)</f>
        <v>0</v>
      </c>
      <c r="AA31" s="45"/>
      <c r="AB31" s="103">
        <v>0</v>
      </c>
      <c r="AC31" s="103">
        <v>0</v>
      </c>
      <c r="AD31" s="103">
        <v>0</v>
      </c>
      <c r="AE31" s="103">
        <v>0</v>
      </c>
      <c r="AF31" s="103">
        <f>SUM(AB31:AE31)</f>
        <v>0</v>
      </c>
    </row>
    <row r="32" spans="2:33" x14ac:dyDescent="0.25">
      <c r="B32" s="8" t="s">
        <v>126</v>
      </c>
      <c r="D32" s="4"/>
      <c r="E32" s="4"/>
      <c r="F32" s="4"/>
      <c r="G32" s="4"/>
      <c r="H32" s="4"/>
      <c r="I32" s="33"/>
      <c r="J32" s="4"/>
      <c r="K32" s="4"/>
      <c r="L32" s="4"/>
      <c r="M32" s="4"/>
      <c r="N32" s="4"/>
      <c r="P32" s="4"/>
      <c r="Q32" s="4">
        <v>217.1</v>
      </c>
      <c r="R32" s="4">
        <v>983.30000000000007</v>
      </c>
      <c r="S32" s="4">
        <v>660.2</v>
      </c>
      <c r="T32" s="45">
        <v>1860.6000000000001</v>
      </c>
      <c r="V32" s="45">
        <f>SUM(V30:V31)</f>
        <v>714</v>
      </c>
      <c r="W32" s="45">
        <v>702</v>
      </c>
      <c r="X32" s="45">
        <f>SUM(X30:X31)</f>
        <v>1049</v>
      </c>
      <c r="Y32" s="45">
        <f t="shared" ref="Y32:Z32" si="36">SUM(Y30:Y31)</f>
        <v>686</v>
      </c>
      <c r="Z32" s="45">
        <f t="shared" si="36"/>
        <v>3151</v>
      </c>
      <c r="AA32" s="45"/>
      <c r="AB32" s="45">
        <f>SUM(AB30:AB31)</f>
        <v>757</v>
      </c>
      <c r="AC32" s="45">
        <f t="shared" ref="AC32:AD32" si="37">SUM(AC30:AC31)</f>
        <v>703</v>
      </c>
      <c r="AD32" s="45">
        <f t="shared" si="37"/>
        <v>1041</v>
      </c>
      <c r="AE32" s="45">
        <f t="shared" ref="AE32" si="38">SUM(AE30:AE31)</f>
        <v>746</v>
      </c>
      <c r="AF32" s="45">
        <f t="shared" ref="AF32" si="39">SUM(AF30:AF31)</f>
        <v>3247</v>
      </c>
    </row>
    <row r="33" spans="2:32" x14ac:dyDescent="0.25">
      <c r="D33" s="1"/>
      <c r="E33" s="1"/>
      <c r="F33" s="1"/>
      <c r="G33" s="4"/>
      <c r="H33" s="4"/>
      <c r="I33" s="33"/>
      <c r="J33" s="4"/>
      <c r="K33" s="4"/>
      <c r="L33" s="4"/>
      <c r="M33" s="4"/>
      <c r="N33" s="4"/>
      <c r="P33" s="30"/>
      <c r="Q33" s="30"/>
      <c r="R33" s="30"/>
      <c r="S33" s="30"/>
      <c r="T33" s="30"/>
      <c r="V33" s="30"/>
      <c r="W33" s="30"/>
      <c r="X33" s="30"/>
      <c r="Y33" s="30"/>
      <c r="Z33" s="30"/>
      <c r="AA33" s="30"/>
      <c r="AB33" s="30"/>
      <c r="AC33" s="30"/>
      <c r="AD33" s="30"/>
      <c r="AE33" s="30"/>
      <c r="AF33" s="30"/>
    </row>
    <row r="34" spans="2:32" x14ac:dyDescent="0.25">
      <c r="B34" s="124" t="s">
        <v>91</v>
      </c>
      <c r="C34" s="125"/>
      <c r="D34" s="123"/>
      <c r="E34" s="123"/>
      <c r="F34" s="123"/>
      <c r="G34" s="123"/>
      <c r="H34" s="123"/>
      <c r="I34" s="126"/>
      <c r="J34" s="123"/>
      <c r="K34" s="123"/>
      <c r="L34" s="123"/>
      <c r="M34" s="123"/>
      <c r="N34" s="123"/>
      <c r="O34" s="125"/>
      <c r="P34" s="127"/>
      <c r="Q34" s="127"/>
      <c r="R34" s="127"/>
      <c r="S34" s="123"/>
      <c r="T34" s="128"/>
      <c r="U34" s="125"/>
      <c r="V34" s="128"/>
      <c r="W34" s="128"/>
      <c r="X34" s="128"/>
      <c r="Y34" s="129"/>
      <c r="Z34" s="128"/>
      <c r="AA34" s="102"/>
      <c r="AB34" s="128"/>
      <c r="AC34" s="128"/>
      <c r="AD34" s="128"/>
      <c r="AE34" s="129"/>
      <c r="AF34" s="128"/>
    </row>
    <row r="35" spans="2:32" x14ac:dyDescent="0.25">
      <c r="B35" s="28" t="s">
        <v>88</v>
      </c>
      <c r="D35" s="4"/>
      <c r="E35" s="4"/>
      <c r="F35" s="4"/>
      <c r="G35" s="4"/>
      <c r="H35" s="4"/>
      <c r="I35" s="33"/>
      <c r="J35" s="4"/>
      <c r="K35" s="4"/>
      <c r="L35" s="4"/>
      <c r="M35" s="4"/>
      <c r="N35" s="4"/>
      <c r="P35" s="4">
        <v>0</v>
      </c>
      <c r="Q35" s="4">
        <v>0</v>
      </c>
      <c r="R35" s="4">
        <v>0</v>
      </c>
      <c r="S35" s="4">
        <v>0</v>
      </c>
      <c r="T35" s="45">
        <f>SUM(P35:S35)</f>
        <v>0</v>
      </c>
      <c r="V35" s="45">
        <v>0</v>
      </c>
      <c r="W35" s="45">
        <v>0</v>
      </c>
      <c r="X35" s="45">
        <v>0</v>
      </c>
      <c r="Y35" s="45">
        <v>0</v>
      </c>
      <c r="Z35" s="45">
        <f t="shared" ref="Z35:Z38" si="40">SUM(V35:Y35)</f>
        <v>0</v>
      </c>
      <c r="AA35" s="45"/>
      <c r="AB35" s="45">
        <v>0</v>
      </c>
      <c r="AC35" s="45">
        <v>0</v>
      </c>
      <c r="AD35" s="45">
        <v>0</v>
      </c>
      <c r="AE35" s="45">
        <v>0</v>
      </c>
      <c r="AF35" s="45">
        <f t="shared" ref="AF35:AF38" si="41">SUM(AB35:AE35)</f>
        <v>0</v>
      </c>
    </row>
    <row r="36" spans="2:32" x14ac:dyDescent="0.25">
      <c r="B36" s="28" t="s">
        <v>89</v>
      </c>
      <c r="D36" s="4"/>
      <c r="E36" s="4"/>
      <c r="F36" s="4"/>
      <c r="G36" s="4"/>
      <c r="H36" s="4"/>
      <c r="I36" s="33"/>
      <c r="J36" s="4"/>
      <c r="K36" s="4"/>
      <c r="L36" s="4"/>
      <c r="M36" s="4"/>
      <c r="N36" s="4"/>
      <c r="P36" s="4">
        <v>21.2</v>
      </c>
      <c r="Q36" s="4">
        <v>20.399999999999999</v>
      </c>
      <c r="R36" s="4">
        <v>26.3</v>
      </c>
      <c r="S36" s="4">
        <v>16.899999999999999</v>
      </c>
      <c r="T36" s="45">
        <f t="shared" ref="T36:T38" si="42">SUM(P36:S36)</f>
        <v>84.799999999999983</v>
      </c>
      <c r="V36" s="45">
        <v>20</v>
      </c>
      <c r="W36" s="45">
        <v>20</v>
      </c>
      <c r="X36" s="45">
        <v>24</v>
      </c>
      <c r="Y36" s="45">
        <v>25</v>
      </c>
      <c r="Z36" s="45">
        <f t="shared" si="40"/>
        <v>89</v>
      </c>
      <c r="AA36" s="45"/>
      <c r="AB36" s="45">
        <v>23</v>
      </c>
      <c r="AC36" s="45">
        <v>20</v>
      </c>
      <c r="AD36" s="45">
        <v>23</v>
      </c>
      <c r="AE36" s="45">
        <v>24</v>
      </c>
      <c r="AF36" s="45">
        <f t="shared" si="41"/>
        <v>90</v>
      </c>
    </row>
    <row r="37" spans="2:32" x14ac:dyDescent="0.25">
      <c r="B37" s="28" t="s">
        <v>90</v>
      </c>
      <c r="D37" s="4"/>
      <c r="E37" s="4"/>
      <c r="F37" s="4"/>
      <c r="G37" s="4"/>
      <c r="H37" s="4"/>
      <c r="I37" s="33"/>
      <c r="J37" s="4"/>
      <c r="K37" s="4"/>
      <c r="L37" s="4"/>
      <c r="M37" s="4"/>
      <c r="N37" s="4"/>
      <c r="P37" s="4">
        <v>62.6</v>
      </c>
      <c r="Q37" s="4">
        <v>67.8</v>
      </c>
      <c r="R37" s="4">
        <v>69.2</v>
      </c>
      <c r="S37" s="4">
        <v>87.3</v>
      </c>
      <c r="T37" s="45">
        <f t="shared" si="42"/>
        <v>286.90000000000003</v>
      </c>
      <c r="V37" s="45">
        <v>80</v>
      </c>
      <c r="W37" s="45">
        <v>76</v>
      </c>
      <c r="X37" s="45">
        <v>89</v>
      </c>
      <c r="Y37" s="45">
        <v>95</v>
      </c>
      <c r="Z37" s="45">
        <f t="shared" si="40"/>
        <v>340</v>
      </c>
      <c r="AA37" s="45"/>
      <c r="AB37" s="45">
        <v>87</v>
      </c>
      <c r="AC37" s="45">
        <v>90</v>
      </c>
      <c r="AD37" s="45">
        <v>97</v>
      </c>
      <c r="AE37" s="45">
        <v>100</v>
      </c>
      <c r="AF37" s="45">
        <f t="shared" si="41"/>
        <v>374</v>
      </c>
    </row>
    <row r="38" spans="2:32" x14ac:dyDescent="0.25">
      <c r="B38" s="6" t="s">
        <v>91</v>
      </c>
      <c r="D38" s="7"/>
      <c r="E38" s="7"/>
      <c r="F38" s="7"/>
      <c r="G38" s="7"/>
      <c r="H38" s="7"/>
      <c r="I38" s="33"/>
      <c r="J38" s="7"/>
      <c r="K38" s="7"/>
      <c r="L38" s="7"/>
      <c r="M38" s="7"/>
      <c r="N38" s="7"/>
      <c r="P38" s="7">
        <v>0.7</v>
      </c>
      <c r="Q38" s="7">
        <v>0.6</v>
      </c>
      <c r="R38" s="7">
        <v>3.1</v>
      </c>
      <c r="S38" s="7">
        <v>2.9</v>
      </c>
      <c r="T38" s="103">
        <f t="shared" si="42"/>
        <v>7.3000000000000007</v>
      </c>
      <c r="V38" s="103">
        <v>1</v>
      </c>
      <c r="W38" s="103">
        <v>2</v>
      </c>
      <c r="X38" s="103">
        <v>2</v>
      </c>
      <c r="Y38" s="103">
        <v>0</v>
      </c>
      <c r="Z38" s="103">
        <f t="shared" si="40"/>
        <v>5</v>
      </c>
      <c r="AA38" s="45"/>
      <c r="AB38" s="103">
        <v>1</v>
      </c>
      <c r="AC38" s="103">
        <v>1</v>
      </c>
      <c r="AD38" s="103">
        <v>2</v>
      </c>
      <c r="AE38" s="103">
        <v>2</v>
      </c>
      <c r="AF38" s="103">
        <f t="shared" si="41"/>
        <v>6</v>
      </c>
    </row>
    <row r="39" spans="2:32" x14ac:dyDescent="0.25">
      <c r="B39" s="73" t="s">
        <v>116</v>
      </c>
      <c r="D39" s="4"/>
      <c r="E39" s="4"/>
      <c r="F39" s="4"/>
      <c r="G39" s="4"/>
      <c r="H39" s="4"/>
      <c r="I39" s="33"/>
      <c r="J39" s="4"/>
      <c r="K39" s="4"/>
      <c r="L39" s="4"/>
      <c r="M39" s="4"/>
      <c r="N39" s="4"/>
      <c r="P39" s="4">
        <f t="shared" ref="P39:S39" si="43">SUM(P35:P38)</f>
        <v>84.5</v>
      </c>
      <c r="Q39" s="4">
        <f t="shared" si="43"/>
        <v>88.799999999999983</v>
      </c>
      <c r="R39" s="4">
        <f t="shared" si="43"/>
        <v>98.6</v>
      </c>
      <c r="S39" s="4">
        <f t="shared" si="43"/>
        <v>107.1</v>
      </c>
      <c r="T39" s="45">
        <f>SUM(T35:T38)</f>
        <v>379.00000000000006</v>
      </c>
      <c r="V39" s="45">
        <f>SUM(V35:V38)</f>
        <v>101</v>
      </c>
      <c r="W39" s="45">
        <f>SUM(W35:W38)</f>
        <v>98</v>
      </c>
      <c r="X39" s="45">
        <f>SUM(X35:X38)</f>
        <v>115</v>
      </c>
      <c r="Y39" s="45">
        <f t="shared" ref="Y39:Z39" si="44">SUM(Y35:Y38)</f>
        <v>120</v>
      </c>
      <c r="Z39" s="45">
        <f t="shared" si="44"/>
        <v>434</v>
      </c>
      <c r="AA39" s="45"/>
      <c r="AB39" s="45">
        <f>SUM(AB35:AB38)</f>
        <v>111</v>
      </c>
      <c r="AC39" s="45">
        <f>SUM(AC35:AC38)</f>
        <v>111</v>
      </c>
      <c r="AD39" s="45">
        <f>SUM(AD35:AD38)</f>
        <v>122</v>
      </c>
      <c r="AE39" s="45">
        <f>SUM(AE35:AE38)</f>
        <v>126</v>
      </c>
      <c r="AF39" s="45">
        <f t="shared" ref="AF39" si="45">SUM(AF35:AF38)</f>
        <v>470</v>
      </c>
    </row>
    <row r="40" spans="2:32" x14ac:dyDescent="0.25">
      <c r="B40" s="6" t="s">
        <v>121</v>
      </c>
      <c r="D40" s="7"/>
      <c r="E40" s="7"/>
      <c r="F40" s="7"/>
      <c r="G40" s="7"/>
      <c r="H40" s="7"/>
      <c r="I40" s="33"/>
      <c r="J40" s="7"/>
      <c r="K40" s="7"/>
      <c r="L40" s="7"/>
      <c r="M40" s="7"/>
      <c r="N40" s="7"/>
      <c r="P40" s="7">
        <v>27.8</v>
      </c>
      <c r="Q40" s="7">
        <v>26.7</v>
      </c>
      <c r="R40" s="7">
        <v>27.4</v>
      </c>
      <c r="S40" s="7">
        <v>22.5</v>
      </c>
      <c r="T40" s="103">
        <f>SUM(P40:S40)</f>
        <v>104.4</v>
      </c>
      <c r="V40" s="103">
        <v>28</v>
      </c>
      <c r="W40" s="103">
        <v>26</v>
      </c>
      <c r="X40" s="103">
        <v>27</v>
      </c>
      <c r="Y40" s="103">
        <v>30</v>
      </c>
      <c r="Z40" s="103">
        <f>SUM(V40:Y40)</f>
        <v>111</v>
      </c>
      <c r="AA40" s="45"/>
      <c r="AB40" s="103">
        <v>34</v>
      </c>
      <c r="AC40" s="103">
        <v>36</v>
      </c>
      <c r="AD40" s="103">
        <v>38</v>
      </c>
      <c r="AE40" s="103">
        <v>39</v>
      </c>
      <c r="AF40" s="103">
        <f>SUM(AB40:AE40)</f>
        <v>147</v>
      </c>
    </row>
    <row r="41" spans="2:32" x14ac:dyDescent="0.25">
      <c r="B41" s="8" t="s">
        <v>177</v>
      </c>
      <c r="D41" s="4"/>
      <c r="E41" s="4"/>
      <c r="F41" s="4"/>
      <c r="G41" s="4"/>
      <c r="H41" s="4"/>
      <c r="I41" s="33"/>
      <c r="J41" s="4"/>
      <c r="K41" s="4"/>
      <c r="L41" s="4"/>
      <c r="M41" s="4"/>
      <c r="N41" s="4"/>
      <c r="P41" s="4">
        <f t="shared" ref="P41:S41" si="46">SUM(P39:P40)</f>
        <v>112.3</v>
      </c>
      <c r="Q41" s="4">
        <f t="shared" si="46"/>
        <v>115.49999999999999</v>
      </c>
      <c r="R41" s="4">
        <f t="shared" si="46"/>
        <v>126</v>
      </c>
      <c r="S41" s="4">
        <f t="shared" si="46"/>
        <v>129.6</v>
      </c>
      <c r="T41" s="45">
        <f>SUM(T39:T40)</f>
        <v>483.40000000000009</v>
      </c>
      <c r="V41" s="45">
        <f>SUM(V39:V40)</f>
        <v>129</v>
      </c>
      <c r="W41" s="45">
        <f t="shared" ref="W41:X41" si="47">SUM(W39:W40)</f>
        <v>124</v>
      </c>
      <c r="X41" s="45">
        <f t="shared" si="47"/>
        <v>142</v>
      </c>
      <c r="Y41" s="45">
        <f t="shared" ref="Y41:Z41" si="48">SUM(Y39:Y40)</f>
        <v>150</v>
      </c>
      <c r="Z41" s="45">
        <f t="shared" si="48"/>
        <v>545</v>
      </c>
      <c r="AA41" s="45"/>
      <c r="AB41" s="45">
        <f>SUM(AB39:AB40)</f>
        <v>145</v>
      </c>
      <c r="AC41" s="45">
        <f>SUM(AC39:AC40)</f>
        <v>147</v>
      </c>
      <c r="AD41" s="45">
        <f>SUM(AD39:AD40)</f>
        <v>160</v>
      </c>
      <c r="AE41" s="45">
        <f>SUM(AE39:AE40)</f>
        <v>165</v>
      </c>
      <c r="AF41" s="45">
        <f t="shared" ref="AF41" si="49">SUM(AF39:AF40)</f>
        <v>617</v>
      </c>
    </row>
    <row r="42" spans="2:32" x14ac:dyDescent="0.25">
      <c r="D42" s="1"/>
      <c r="E42" s="1"/>
      <c r="F42" s="1"/>
      <c r="G42" s="4"/>
      <c r="H42" s="4"/>
      <c r="I42" s="33"/>
      <c r="J42" s="4"/>
      <c r="K42" s="4"/>
      <c r="L42" s="4"/>
      <c r="M42" s="4"/>
      <c r="N42" s="4"/>
      <c r="P42" s="30"/>
      <c r="Q42" s="30"/>
      <c r="R42" s="30"/>
      <c r="S42" s="30"/>
      <c r="T42" s="30"/>
      <c r="V42" s="30"/>
      <c r="W42" s="30"/>
      <c r="X42" s="30"/>
      <c r="Y42" s="30"/>
      <c r="Z42" s="30"/>
      <c r="AA42" s="30"/>
      <c r="AB42" s="30"/>
      <c r="AC42" s="30"/>
      <c r="AD42" s="30"/>
      <c r="AE42" s="30"/>
      <c r="AF42" s="30"/>
    </row>
    <row r="43" spans="2:32" ht="96" x14ac:dyDescent="0.25">
      <c r="B43" s="84" t="s">
        <v>178</v>
      </c>
      <c r="S43" s="101" t="s">
        <v>112</v>
      </c>
      <c r="Y43" s="101"/>
      <c r="AE43" s="101"/>
    </row>
    <row r="45" spans="2:32" ht="24.75" x14ac:dyDescent="0.25">
      <c r="B45" s="84" t="s">
        <v>128</v>
      </c>
    </row>
  </sheetData>
  <mergeCells count="1">
    <mergeCell ref="V24:Z24"/>
  </mergeCells>
  <pageMargins left="0.70866141732283472" right="0.70866141732283472" top="0.74803149606299213" bottom="0.74803149606299213" header="0.31496062992125984" footer="0.31496062992125984"/>
  <pageSetup paperSize="8" scale="61" orientation="landscape" horizontalDpi="200" verticalDpi="200" r:id="rId1"/>
  <ignoredErrors>
    <ignoredError sqref="V12 T39 P12:T12 Z21 W12:Z12 Z30 Z39 AB1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7F05-183D-49BA-915B-58681185FFC2}">
  <sheetPr>
    <tabColor rgb="FFFFFF00"/>
    <pageSetUpPr fitToPage="1"/>
  </sheetPr>
  <dimension ref="A1:AV45"/>
  <sheetViews>
    <sheetView showGridLines="0" zoomScaleNormal="100" workbookViewId="0">
      <pane xSplit="3" ySplit="3" topLeftCell="H4" activePane="bottomRight" state="frozen"/>
      <selection pane="topRight" activeCell="D1" sqref="D1"/>
      <selection pane="bottomLeft" activeCell="A4" sqref="A4"/>
      <selection pane="bottomRight" activeCell="AF18" sqref="AF18"/>
    </sheetView>
  </sheetViews>
  <sheetFormatPr defaultColWidth="0" defaultRowHeight="15"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3" width="9.140625" style="2" hidden="1" customWidth="1" outlineLevel="1"/>
    <col min="14" max="14" width="9.140625" style="2" customWidth="1" collapsed="1"/>
    <col min="15" max="15" width="4" style="2" customWidth="1"/>
    <col min="16" max="18" width="9.140625" style="2" hidden="1" customWidth="1" outlineLevel="1"/>
    <col min="19" max="19" width="9.140625" style="59" hidden="1" customWidth="1" outlineLevel="1"/>
    <col min="20" max="20" width="9.140625" style="2" customWidth="1" collapsed="1"/>
    <col min="21" max="21" width="4" style="2" customWidth="1"/>
    <col min="22" max="24" width="9.140625" style="2" customWidth="1" outlineLevel="1"/>
    <col min="25" max="25" width="9.140625" style="59" customWidth="1" outlineLevel="1"/>
    <col min="26" max="27" width="9.140625" style="2" customWidth="1"/>
    <col min="28" max="30" width="9.140625" style="2" customWidth="1" outlineLevel="1"/>
    <col min="31" max="31" width="9.140625" style="59" customWidth="1" outlineLevel="1"/>
    <col min="32" max="33" width="9.140625" style="2" customWidth="1"/>
    <col min="34" max="48" width="0" style="2" hidden="1" customWidth="1"/>
    <col min="49" max="16384" width="9.140625" style="2" hidden="1"/>
  </cols>
  <sheetData>
    <row r="1" spans="2:33" ht="99.75" customHeight="1" x14ac:dyDescent="0.5">
      <c r="B1" s="71" t="s">
        <v>151</v>
      </c>
      <c r="D1" s="61"/>
      <c r="E1" s="61"/>
      <c r="F1" s="61"/>
      <c r="G1" s="61"/>
      <c r="H1" s="61"/>
      <c r="J1" s="61"/>
      <c r="K1" s="61"/>
      <c r="L1" s="61"/>
      <c r="M1" s="61"/>
      <c r="N1" s="61"/>
      <c r="P1" s="61" t="s">
        <v>160</v>
      </c>
      <c r="Q1" s="61" t="s">
        <v>160</v>
      </c>
      <c r="R1" s="61"/>
      <c r="S1" s="61"/>
      <c r="T1" s="61" t="s">
        <v>160</v>
      </c>
      <c r="V1" s="61"/>
      <c r="W1" s="61"/>
      <c r="X1" s="61"/>
      <c r="Y1" s="61"/>
      <c r="Z1" s="61"/>
      <c r="AA1" s="61"/>
      <c r="AB1" s="61"/>
      <c r="AC1" s="61"/>
      <c r="AD1" s="61"/>
      <c r="AE1" s="61"/>
      <c r="AF1" s="61"/>
    </row>
    <row r="2" spans="2:33" s="26" customFormat="1" ht="15.75" x14ac:dyDescent="0.25">
      <c r="B2" s="72" t="s">
        <v>127</v>
      </c>
      <c r="D2" s="99" t="s">
        <v>84</v>
      </c>
      <c r="E2" s="100" t="str">
        <f>D2</f>
        <v>2021/22</v>
      </c>
      <c r="F2" s="99" t="str">
        <f>E2</f>
        <v>2021/22</v>
      </c>
      <c r="G2" s="100" t="str">
        <f>F2</f>
        <v>2021/22</v>
      </c>
      <c r="H2" s="99" t="str">
        <f>G2</f>
        <v>2021/22</v>
      </c>
      <c r="I2" s="64"/>
      <c r="J2" s="99" t="s">
        <v>92</v>
      </c>
      <c r="K2" s="100" t="str">
        <f>J2</f>
        <v>2022/23</v>
      </c>
      <c r="L2" s="99" t="str">
        <f>K2</f>
        <v>2022/23</v>
      </c>
      <c r="M2" s="100" t="str">
        <f>L2</f>
        <v>2022/23</v>
      </c>
      <c r="N2" s="99" t="str">
        <f>M2</f>
        <v>2022/23</v>
      </c>
      <c r="O2" s="63"/>
      <c r="P2" s="120" t="s">
        <v>101</v>
      </c>
      <c r="Q2" s="120" t="s">
        <v>101</v>
      </c>
      <c r="R2" s="99" t="s">
        <v>101</v>
      </c>
      <c r="S2" s="100" t="s">
        <v>101</v>
      </c>
      <c r="T2" s="120" t="s">
        <v>101</v>
      </c>
      <c r="U2" s="63"/>
      <c r="V2" s="99" t="s">
        <v>155</v>
      </c>
      <c r="W2" s="100" t="str">
        <f>V2</f>
        <v>2024/25</v>
      </c>
      <c r="X2" s="99" t="str">
        <f>W2</f>
        <v>2024/25</v>
      </c>
      <c r="Y2" s="100" t="str">
        <f>X2</f>
        <v>2024/25</v>
      </c>
      <c r="Z2" s="99" t="str">
        <f>Y2</f>
        <v>2024/25</v>
      </c>
      <c r="AA2" s="153"/>
      <c r="AB2" s="99" t="s">
        <v>181</v>
      </c>
      <c r="AC2" s="100" t="str">
        <f>AB2</f>
        <v>2025/26</v>
      </c>
      <c r="AD2" s="99" t="str">
        <f>AC2</f>
        <v>2025/26</v>
      </c>
      <c r="AE2" s="100" t="str">
        <f>AD2</f>
        <v>2025/26</v>
      </c>
      <c r="AF2" s="99" t="str">
        <f>AE2</f>
        <v>2025/26</v>
      </c>
      <c r="AG2" s="64"/>
    </row>
    <row r="3" spans="2:33" s="26" customFormat="1" ht="15.75" x14ac:dyDescent="0.25">
      <c r="B3" s="26" t="s">
        <v>7</v>
      </c>
      <c r="D3" s="99" t="s">
        <v>1</v>
      </c>
      <c r="E3" s="100" t="s">
        <v>2</v>
      </c>
      <c r="F3" s="99" t="s">
        <v>3</v>
      </c>
      <c r="G3" s="100" t="s">
        <v>4</v>
      </c>
      <c r="H3" s="99" t="s">
        <v>0</v>
      </c>
      <c r="I3" s="64"/>
      <c r="J3" s="99" t="s">
        <v>1</v>
      </c>
      <c r="K3" s="100" t="s">
        <v>2</v>
      </c>
      <c r="L3" s="99" t="s">
        <v>3</v>
      </c>
      <c r="M3" s="100" t="s">
        <v>4</v>
      </c>
      <c r="N3" s="99" t="s">
        <v>0</v>
      </c>
      <c r="O3" s="64"/>
      <c r="P3" s="120" t="s">
        <v>1</v>
      </c>
      <c r="Q3" s="120" t="s">
        <v>2</v>
      </c>
      <c r="R3" s="99" t="s">
        <v>3</v>
      </c>
      <c r="S3" s="100" t="s">
        <v>113</v>
      </c>
      <c r="T3" s="120" t="s">
        <v>0</v>
      </c>
      <c r="U3" s="64"/>
      <c r="V3" s="99" t="s">
        <v>1</v>
      </c>
      <c r="W3" s="100" t="s">
        <v>2</v>
      </c>
      <c r="X3" s="99" t="s">
        <v>3</v>
      </c>
      <c r="Y3" s="100" t="s">
        <v>4</v>
      </c>
      <c r="Z3" s="99" t="s">
        <v>0</v>
      </c>
      <c r="AA3" s="153"/>
      <c r="AB3" s="99" t="s">
        <v>1</v>
      </c>
      <c r="AC3" s="100" t="s">
        <v>2</v>
      </c>
      <c r="AD3" s="99" t="s">
        <v>3</v>
      </c>
      <c r="AE3" s="100" t="s">
        <v>4</v>
      </c>
      <c r="AF3" s="99" t="s">
        <v>0</v>
      </c>
      <c r="AG3" s="64"/>
    </row>
    <row r="4" spans="2:33" x14ac:dyDescent="0.25">
      <c r="D4" s="3"/>
    </row>
    <row r="5" spans="2:33" x14ac:dyDescent="0.25">
      <c r="B5" s="1" t="s">
        <v>8</v>
      </c>
      <c r="D5" s="4">
        <v>1021.3</v>
      </c>
      <c r="E5" s="4">
        <v>973.9</v>
      </c>
      <c r="F5" s="4">
        <v>1378.4</v>
      </c>
      <c r="G5" s="4">
        <v>970.59999999999945</v>
      </c>
      <c r="H5" s="4">
        <v>4344.2</v>
      </c>
      <c r="I5" s="33"/>
      <c r="J5" s="4">
        <v>1053.5</v>
      </c>
      <c r="K5" s="4">
        <v>989.2</v>
      </c>
      <c r="L5" s="4">
        <v>1396.2</v>
      </c>
      <c r="M5" s="4">
        <v>1050.7</v>
      </c>
      <c r="N5" s="4">
        <v>4489.6000000000004</v>
      </c>
      <c r="O5" s="34"/>
      <c r="P5" s="4">
        <f>'Matas Proforma Group P&amp;L'!AY5</f>
        <v>1841.2801732646099</v>
      </c>
      <c r="Q5" s="4">
        <f>'Matas Proforma Group P&amp;L'!BE5</f>
        <v>1727.0168000000001</v>
      </c>
      <c r="R5" s="4">
        <v>2508</v>
      </c>
      <c r="S5" s="4">
        <v>1757.6000000000004</v>
      </c>
      <c r="T5" s="45">
        <v>7833.8970000000008</v>
      </c>
      <c r="U5" s="34"/>
      <c r="V5" s="45">
        <f>+'Matas Proforma Group P&amp;L'!BT5</f>
        <v>1956</v>
      </c>
      <c r="W5" s="45">
        <f>+'Matas Proforma Group P&amp;L'!BU5</f>
        <v>1851</v>
      </c>
      <c r="X5" s="45">
        <f>+'Matas Proforma Group P&amp;L'!BV5</f>
        <v>2694</v>
      </c>
      <c r="Y5" s="45">
        <f>+'Matas Proforma Group P&amp;L'!BW5</f>
        <v>1878</v>
      </c>
      <c r="Z5" s="45">
        <f>'Matas Group P&amp;L and KPIs'!BT5</f>
        <v>8379</v>
      </c>
      <c r="AA5" s="45"/>
      <c r="AB5" s="45">
        <f>+'Category by banner'!AB5</f>
        <v>2074</v>
      </c>
      <c r="AC5" s="45">
        <f>+'Category by banner'!AC5</f>
        <v>1945</v>
      </c>
      <c r="AD5" s="45">
        <f>+'Category by banner'!AD5</f>
        <v>2776</v>
      </c>
      <c r="AE5" s="45">
        <f>+'Category by banner'!AE5</f>
        <v>1981</v>
      </c>
      <c r="AF5" s="45">
        <f>'Matas Group P&amp;L and KPIs'!BZ5</f>
        <v>8776</v>
      </c>
    </row>
    <row r="6" spans="2:33" x14ac:dyDescent="0.25">
      <c r="D6" s="4"/>
      <c r="E6" s="4"/>
      <c r="F6" s="4"/>
      <c r="G6" s="4"/>
      <c r="H6" s="4"/>
      <c r="I6" s="33"/>
      <c r="J6" s="4"/>
      <c r="K6" s="4"/>
      <c r="L6" s="4"/>
      <c r="M6" s="4"/>
      <c r="N6" s="4"/>
      <c r="P6" s="30"/>
      <c r="Q6" s="30"/>
      <c r="R6" s="30"/>
      <c r="S6" s="4"/>
      <c r="T6" s="102"/>
      <c r="V6" s="102"/>
      <c r="W6" s="102"/>
      <c r="X6" s="102"/>
      <c r="Y6" s="45"/>
      <c r="Z6" s="102"/>
      <c r="AA6" s="102"/>
      <c r="AB6" s="102"/>
      <c r="AC6" s="102"/>
      <c r="AD6" s="102"/>
      <c r="AE6" s="45"/>
      <c r="AF6" s="102"/>
    </row>
    <row r="7" spans="2:33" x14ac:dyDescent="0.25">
      <c r="B7" s="8" t="s">
        <v>122</v>
      </c>
      <c r="D7" s="4"/>
      <c r="E7" s="4"/>
      <c r="F7" s="4"/>
      <c r="G7" s="4"/>
      <c r="H7" s="4"/>
      <c r="I7" s="33"/>
      <c r="J7" s="4"/>
      <c r="K7" s="4"/>
      <c r="L7" s="4"/>
      <c r="M7" s="4"/>
      <c r="N7" s="4"/>
      <c r="P7" s="30"/>
      <c r="Q7" s="30"/>
      <c r="R7" s="30"/>
      <c r="S7" s="4"/>
      <c r="T7" s="102"/>
      <c r="V7" s="102"/>
      <c r="W7" s="102"/>
      <c r="X7" s="102"/>
      <c r="Y7" s="45"/>
      <c r="Z7" s="102"/>
      <c r="AA7" s="102"/>
      <c r="AB7" s="102"/>
      <c r="AC7" s="102"/>
      <c r="AD7" s="102"/>
      <c r="AE7" s="45"/>
      <c r="AF7" s="102"/>
    </row>
    <row r="8" spans="2:33" x14ac:dyDescent="0.25">
      <c r="B8" s="28" t="s">
        <v>88</v>
      </c>
      <c r="D8" s="4">
        <v>358.24343383197441</v>
      </c>
      <c r="E8" s="4">
        <v>320.31848490400318</v>
      </c>
      <c r="F8" s="4">
        <v>573.51830331200006</v>
      </c>
      <c r="G8" s="4">
        <v>298.21977795202224</v>
      </c>
      <c r="H8" s="4">
        <v>1550.3</v>
      </c>
      <c r="I8" s="33"/>
      <c r="J8" s="4">
        <v>360.5</v>
      </c>
      <c r="K8" s="4">
        <v>315.2</v>
      </c>
      <c r="L8" s="4">
        <v>575.29999999999995</v>
      </c>
      <c r="M8" s="4">
        <v>309.70000000000005</v>
      </c>
      <c r="N8" s="4">
        <v>1560.7</v>
      </c>
      <c r="P8" s="4">
        <f t="shared" ref="P8:S11" si="0">P17+P26+P35</f>
        <v>879.8</v>
      </c>
      <c r="Q8" s="4">
        <f t="shared" si="0"/>
        <v>818.2</v>
      </c>
      <c r="R8" s="4">
        <f t="shared" si="0"/>
        <v>1366.4</v>
      </c>
      <c r="S8" s="4">
        <f t="shared" si="0"/>
        <v>834.40000000000009</v>
      </c>
      <c r="T8" s="45">
        <f>SUM(P8:S8)</f>
        <v>3898.8</v>
      </c>
      <c r="V8" s="45">
        <f>V17+V26+V35</f>
        <v>959</v>
      </c>
      <c r="W8" s="45">
        <f t="shared" ref="W8:Y8" si="1">W17+W26+W35</f>
        <v>906</v>
      </c>
      <c r="X8" s="45">
        <f t="shared" si="1"/>
        <v>1481</v>
      </c>
      <c r="Y8" s="45">
        <f t="shared" si="1"/>
        <v>857</v>
      </c>
      <c r="Z8" s="45">
        <f>SUM(V8:Y8)</f>
        <v>4203</v>
      </c>
      <c r="AA8" s="45"/>
      <c r="AB8" s="45">
        <f>+'Category by banner'!AB8</f>
        <v>978</v>
      </c>
      <c r="AC8" s="45">
        <f>+'Category by banner'!AC8</f>
        <v>895</v>
      </c>
      <c r="AD8" s="45">
        <f>+'Category by banner'!AD8</f>
        <v>1459</v>
      </c>
      <c r="AE8" s="45">
        <f>+'Category by banner'!AE8</f>
        <v>911</v>
      </c>
      <c r="AF8" s="45">
        <f>SUM(AB8:AE8)</f>
        <v>4243</v>
      </c>
    </row>
    <row r="9" spans="2:33" x14ac:dyDescent="0.25">
      <c r="B9" s="28" t="s">
        <v>89</v>
      </c>
      <c r="D9" s="4">
        <v>351.34708400258017</v>
      </c>
      <c r="E9" s="4">
        <v>334.65362844146802</v>
      </c>
      <c r="F9" s="4">
        <v>433.11656458596337</v>
      </c>
      <c r="G9" s="4">
        <v>325.38272296998832</v>
      </c>
      <c r="H9" s="4">
        <v>1444.5</v>
      </c>
      <c r="I9" s="33"/>
      <c r="J9" s="4">
        <v>372.4</v>
      </c>
      <c r="K9" s="4">
        <v>345.70000000000005</v>
      </c>
      <c r="L9" s="4">
        <v>455.8</v>
      </c>
      <c r="M9" s="4">
        <v>362.09999999999985</v>
      </c>
      <c r="N9" s="4">
        <v>1536</v>
      </c>
      <c r="P9" s="4">
        <f t="shared" si="0"/>
        <v>584.70000000000005</v>
      </c>
      <c r="Q9" s="4">
        <f t="shared" si="0"/>
        <v>529</v>
      </c>
      <c r="R9" s="4">
        <f t="shared" si="0"/>
        <v>717.39999999999986</v>
      </c>
      <c r="S9" s="4">
        <f t="shared" si="0"/>
        <v>512.1</v>
      </c>
      <c r="T9" s="45">
        <f t="shared" ref="T9:T11" si="2">SUM(P9:S9)</f>
        <v>2343.1999999999998</v>
      </c>
      <c r="V9" s="45">
        <f t="shared" ref="V9:Y11" si="3">V18+V27+V36</f>
        <v>575</v>
      </c>
      <c r="W9" s="45">
        <f t="shared" si="3"/>
        <v>536</v>
      </c>
      <c r="X9" s="45">
        <f t="shared" si="3"/>
        <v>742</v>
      </c>
      <c r="Y9" s="45">
        <f t="shared" si="3"/>
        <v>555</v>
      </c>
      <c r="Z9" s="45">
        <f t="shared" ref="Z9:Z11" si="4">SUM(V9:Y9)</f>
        <v>2408</v>
      </c>
      <c r="AA9" s="45"/>
      <c r="AB9" s="45">
        <f>+'Category by banner'!AB9</f>
        <v>630</v>
      </c>
      <c r="AC9" s="45">
        <f>+'Category by banner'!AC9</f>
        <v>579</v>
      </c>
      <c r="AD9" s="45">
        <f>+'Category by banner'!AD9</f>
        <v>787</v>
      </c>
      <c r="AE9" s="45">
        <f>+'Category by banner'!AE9</f>
        <v>596</v>
      </c>
      <c r="AF9" s="45">
        <f t="shared" ref="AF9:AF11" si="5">SUM(AB9:AE9)</f>
        <v>2592</v>
      </c>
    </row>
    <row r="10" spans="2:33" x14ac:dyDescent="0.25">
      <c r="B10" s="28" t="s">
        <v>90</v>
      </c>
      <c r="D10" s="4">
        <v>260.09751515680421</v>
      </c>
      <c r="E10" s="4">
        <v>260.49587524946691</v>
      </c>
      <c r="F10" s="4">
        <v>300.73892047918105</v>
      </c>
      <c r="G10" s="4">
        <v>287.72768911454779</v>
      </c>
      <c r="H10" s="4">
        <v>1109.0999999999999</v>
      </c>
      <c r="I10" s="33"/>
      <c r="J10" s="4">
        <v>269.5</v>
      </c>
      <c r="K10" s="4">
        <v>272.5</v>
      </c>
      <c r="L10" s="4">
        <v>301.5</v>
      </c>
      <c r="M10" s="4">
        <v>313.5</v>
      </c>
      <c r="N10" s="4">
        <v>1157</v>
      </c>
      <c r="P10" s="4">
        <f t="shared" si="0"/>
        <v>313.7</v>
      </c>
      <c r="Q10" s="4">
        <f t="shared" si="0"/>
        <v>323</v>
      </c>
      <c r="R10" s="4">
        <f t="shared" si="0"/>
        <v>357</v>
      </c>
      <c r="S10" s="4">
        <f t="shared" si="0"/>
        <v>353.5</v>
      </c>
      <c r="T10" s="45">
        <f t="shared" si="2"/>
        <v>1347.2</v>
      </c>
      <c r="V10" s="45">
        <f t="shared" si="3"/>
        <v>354</v>
      </c>
      <c r="W10" s="45">
        <f t="shared" si="3"/>
        <v>345</v>
      </c>
      <c r="X10" s="45">
        <f t="shared" si="3"/>
        <v>385</v>
      </c>
      <c r="Y10" s="45">
        <f t="shared" si="3"/>
        <v>380</v>
      </c>
      <c r="Z10" s="45">
        <f t="shared" si="4"/>
        <v>1464</v>
      </c>
      <c r="AA10" s="45"/>
      <c r="AB10" s="45">
        <f>+'Category by banner'!AB10</f>
        <v>382</v>
      </c>
      <c r="AC10" s="45">
        <f>+'Category by banner'!AC10</f>
        <v>390</v>
      </c>
      <c r="AD10" s="45">
        <f>+'Category by banner'!AD10</f>
        <v>424</v>
      </c>
      <c r="AE10" s="45">
        <f>+'Category by banner'!AE10</f>
        <v>400</v>
      </c>
      <c r="AF10" s="45">
        <f t="shared" si="5"/>
        <v>1596</v>
      </c>
    </row>
    <row r="11" spans="2:33" x14ac:dyDescent="0.25">
      <c r="B11" s="6" t="s">
        <v>91</v>
      </c>
      <c r="D11" s="7">
        <v>30.330967008641267</v>
      </c>
      <c r="E11" s="7">
        <v>33.683752405062037</v>
      </c>
      <c r="F11" s="7">
        <v>43.889411622855341</v>
      </c>
      <c r="G11" s="7">
        <v>30.49586896344136</v>
      </c>
      <c r="H11" s="7">
        <v>138.4</v>
      </c>
      <c r="I11" s="33"/>
      <c r="J11" s="7">
        <v>26.5</v>
      </c>
      <c r="K11" s="7">
        <v>31.3</v>
      </c>
      <c r="L11" s="7">
        <v>38.700000000000003</v>
      </c>
      <c r="M11" s="7">
        <v>30</v>
      </c>
      <c r="N11" s="7">
        <v>126.5</v>
      </c>
      <c r="P11" s="7">
        <f t="shared" si="0"/>
        <v>33.900000000000006</v>
      </c>
      <c r="Q11" s="7">
        <f t="shared" si="0"/>
        <v>27.7</v>
      </c>
      <c r="R11" s="7">
        <f t="shared" si="0"/>
        <v>43.6</v>
      </c>
      <c r="S11" s="7">
        <f t="shared" si="0"/>
        <v>27.4</v>
      </c>
      <c r="T11" s="103">
        <f t="shared" si="2"/>
        <v>132.60000000000002</v>
      </c>
      <c r="V11" s="103">
        <f t="shared" si="3"/>
        <v>38</v>
      </c>
      <c r="W11" s="103">
        <f t="shared" si="3"/>
        <v>38</v>
      </c>
      <c r="X11" s="103">
        <f t="shared" si="3"/>
        <v>56</v>
      </c>
      <c r="Y11" s="103">
        <f t="shared" si="3"/>
        <v>53</v>
      </c>
      <c r="Z11" s="103">
        <f t="shared" si="4"/>
        <v>185</v>
      </c>
      <c r="AA11" s="45"/>
      <c r="AB11" s="103">
        <f>+'Category by banner'!AB11</f>
        <v>47</v>
      </c>
      <c r="AC11" s="103">
        <f>+'Category by banner'!AC11</f>
        <v>43</v>
      </c>
      <c r="AD11" s="103">
        <f>+'Category by banner'!AD11</f>
        <v>65</v>
      </c>
      <c r="AE11" s="103">
        <f>+'Category by banner'!AE11</f>
        <v>34</v>
      </c>
      <c r="AF11" s="103">
        <f t="shared" si="5"/>
        <v>189</v>
      </c>
    </row>
    <row r="12" spans="2:33" x14ac:dyDescent="0.25">
      <c r="B12" s="73" t="s">
        <v>116</v>
      </c>
      <c r="D12" s="4">
        <v>1000.019</v>
      </c>
      <c r="E12" s="4">
        <v>949.15174100000013</v>
      </c>
      <c r="F12" s="4">
        <v>1351.2631999999999</v>
      </c>
      <c r="G12" s="4">
        <v>941.82605899999976</v>
      </c>
      <c r="H12" s="4">
        <v>4242.3</v>
      </c>
      <c r="I12" s="33"/>
      <c r="J12" s="4">
        <v>1028.9000000000001</v>
      </c>
      <c r="K12" s="4">
        <v>964.7</v>
      </c>
      <c r="L12" s="4">
        <v>1371.3</v>
      </c>
      <c r="M12" s="4">
        <v>1015.3</v>
      </c>
      <c r="N12" s="4">
        <v>4380.2</v>
      </c>
      <c r="P12" s="4">
        <f>SUM(P8:P11)</f>
        <v>1812.1000000000001</v>
      </c>
      <c r="Q12" s="4">
        <f t="shared" ref="Q12:T12" si="6">SUM(Q8:Q11)</f>
        <v>1697.9</v>
      </c>
      <c r="R12" s="4">
        <f t="shared" si="6"/>
        <v>2484.4</v>
      </c>
      <c r="S12" s="4">
        <f t="shared" si="6"/>
        <v>1727.4</v>
      </c>
      <c r="T12" s="45">
        <f t="shared" si="6"/>
        <v>7721.8</v>
      </c>
      <c r="V12" s="45">
        <f>SUM(V8:V11)</f>
        <v>1926</v>
      </c>
      <c r="W12" s="45">
        <f>SUM(W8:W11)</f>
        <v>1825</v>
      </c>
      <c r="X12" s="45">
        <f>SUM(X8:X11)</f>
        <v>2664</v>
      </c>
      <c r="Y12" s="45">
        <f>SUM(Y8:Y11)</f>
        <v>1845</v>
      </c>
      <c r="Z12" s="45">
        <f>SUM(Z8:Z11)</f>
        <v>8260</v>
      </c>
      <c r="AA12" s="45"/>
      <c r="AB12" s="45">
        <f>SUM(AB8:AB11)</f>
        <v>2037</v>
      </c>
      <c r="AC12" s="45">
        <f>SUM(AC8:AC11)</f>
        <v>1907</v>
      </c>
      <c r="AD12" s="45">
        <f>SUM(AD8:AD11)</f>
        <v>2735</v>
      </c>
      <c r="AE12" s="45">
        <f>SUM(AE8:AE11)</f>
        <v>1941</v>
      </c>
      <c r="AF12" s="45">
        <f>SUM(AF8:AF11)</f>
        <v>8620</v>
      </c>
    </row>
    <row r="13" spans="2:33" x14ac:dyDescent="0.25">
      <c r="B13" s="6" t="s">
        <v>121</v>
      </c>
      <c r="D13" s="7">
        <v>21.280999999999949</v>
      </c>
      <c r="E13" s="7">
        <v>24.748258999999848</v>
      </c>
      <c r="F13" s="7">
        <v>27.136800000000221</v>
      </c>
      <c r="G13" s="7">
        <v>28.773940999999617</v>
      </c>
      <c r="H13" s="7">
        <v>101.89999999999964</v>
      </c>
      <c r="I13" s="33"/>
      <c r="J13" s="7">
        <v>24.599999999999909</v>
      </c>
      <c r="K13" s="7">
        <v>24.5</v>
      </c>
      <c r="L13" s="7">
        <v>24.900000000000091</v>
      </c>
      <c r="M13" s="7">
        <v>35.400000000000091</v>
      </c>
      <c r="N13" s="7">
        <v>109.40000000000055</v>
      </c>
      <c r="P13" s="7">
        <f>P22+P31+P40</f>
        <v>29.1</v>
      </c>
      <c r="Q13" s="7">
        <f>Q22+Q31+Q40</f>
        <v>29.1</v>
      </c>
      <c r="R13" s="7">
        <f>R22+R31+R40</f>
        <v>23.6</v>
      </c>
      <c r="S13" s="7">
        <f>S22+S31+S40</f>
        <v>30.2</v>
      </c>
      <c r="T13" s="103">
        <f>SUM(P13:S13)</f>
        <v>112.00000000000001</v>
      </c>
      <c r="V13" s="103">
        <f>V22+V31+V40</f>
        <v>30</v>
      </c>
      <c r="W13" s="103">
        <f>W22+W31+W40</f>
        <v>26</v>
      </c>
      <c r="X13" s="103">
        <f>X22+X31+X40</f>
        <v>30</v>
      </c>
      <c r="Y13" s="103">
        <f t="shared" ref="Y13" si="7">Y22+Y31+Y40</f>
        <v>32.796444699999995</v>
      </c>
      <c r="Z13" s="103">
        <f>SUM(V13:Y13)</f>
        <v>118.7964447</v>
      </c>
      <c r="AA13" s="45"/>
      <c r="AB13" s="103">
        <f>+'Category by banner'!AB13</f>
        <v>37</v>
      </c>
      <c r="AC13" s="103">
        <f>+'Category by banner'!AC13</f>
        <v>38</v>
      </c>
      <c r="AD13" s="103">
        <f>+'Category by banner'!AD13</f>
        <v>41</v>
      </c>
      <c r="AE13" s="103">
        <f>+'Category by banner'!AE13</f>
        <v>40</v>
      </c>
      <c r="AF13" s="103">
        <f>SUM(AB13:AE13)</f>
        <v>156</v>
      </c>
    </row>
    <row r="14" spans="2:33" x14ac:dyDescent="0.25">
      <c r="B14" s="8" t="s">
        <v>120</v>
      </c>
      <c r="D14" s="4">
        <v>1021.3</v>
      </c>
      <c r="E14" s="4">
        <v>973.9</v>
      </c>
      <c r="F14" s="4">
        <v>1378.4</v>
      </c>
      <c r="G14" s="4">
        <v>970.59999999999934</v>
      </c>
      <c r="H14" s="4">
        <v>4344.2</v>
      </c>
      <c r="I14" s="33"/>
      <c r="J14" s="4">
        <v>1053.5</v>
      </c>
      <c r="K14" s="4">
        <v>989.2</v>
      </c>
      <c r="L14" s="4">
        <v>1396.2</v>
      </c>
      <c r="M14" s="4">
        <v>1050.7</v>
      </c>
      <c r="N14" s="4">
        <v>4489.6000000000004</v>
      </c>
      <c r="P14" s="4">
        <f t="shared" ref="P14:R14" si="8">SUM(P12:P13)</f>
        <v>1841.2</v>
      </c>
      <c r="Q14" s="4">
        <f t="shared" si="8"/>
        <v>1727</v>
      </c>
      <c r="R14" s="4">
        <f t="shared" si="8"/>
        <v>2508</v>
      </c>
      <c r="S14" s="4">
        <f>SUM(S12:S13)</f>
        <v>1757.6000000000001</v>
      </c>
      <c r="T14" s="45">
        <f>SUM(T12:T13)</f>
        <v>7833.8</v>
      </c>
      <c r="V14" s="45">
        <f>SUM(V12:V13)</f>
        <v>1956</v>
      </c>
      <c r="W14" s="45">
        <f>SUM(W12:W13)</f>
        <v>1851</v>
      </c>
      <c r="X14" s="45">
        <f>SUM(X12:X13)</f>
        <v>2694</v>
      </c>
      <c r="Y14" s="45">
        <f>SUM(Y12:Y13)</f>
        <v>1877.7964446999999</v>
      </c>
      <c r="Z14" s="45">
        <f>SUM(Z12:Z13)</f>
        <v>8378.7964446999995</v>
      </c>
      <c r="AA14" s="45"/>
      <c r="AB14" s="45">
        <f>SUM(AB12:AB13)</f>
        <v>2074</v>
      </c>
      <c r="AC14" s="45">
        <f>SUM(AC12:AC13)</f>
        <v>1945</v>
      </c>
      <c r="AD14" s="45">
        <f>SUM(AD12:AD13)</f>
        <v>2776</v>
      </c>
      <c r="AE14" s="45">
        <f>SUM(AE12:AE13)</f>
        <v>1981</v>
      </c>
      <c r="AF14" s="45">
        <f>SUM(AF12:AF13)</f>
        <v>8776</v>
      </c>
    </row>
    <row r="15" spans="2:33" x14ac:dyDescent="0.25">
      <c r="D15" s="1"/>
      <c r="E15" s="1"/>
      <c r="F15" s="1"/>
      <c r="G15" s="4"/>
      <c r="H15" s="4"/>
      <c r="I15" s="33"/>
      <c r="J15" s="4"/>
      <c r="K15" s="4"/>
      <c r="L15" s="4"/>
      <c r="M15" s="4"/>
      <c r="N15" s="4"/>
      <c r="P15" s="102"/>
      <c r="Q15" s="102"/>
      <c r="R15" s="102"/>
      <c r="S15" s="102"/>
      <c r="T15" s="102"/>
      <c r="U15" s="114"/>
      <c r="V15" s="113"/>
      <c r="W15" s="102"/>
      <c r="X15" s="102"/>
      <c r="Y15" s="102"/>
      <c r="Z15" s="102"/>
      <c r="AA15" s="102"/>
      <c r="AB15" s="113"/>
      <c r="AC15" s="102"/>
      <c r="AD15" s="102"/>
      <c r="AE15" s="102"/>
      <c r="AF15" s="102"/>
    </row>
    <row r="16" spans="2:33" x14ac:dyDescent="0.25">
      <c r="B16" s="74" t="s">
        <v>123</v>
      </c>
      <c r="C16" s="75"/>
      <c r="D16" s="76"/>
      <c r="E16" s="76"/>
      <c r="F16" s="76"/>
      <c r="G16" s="76"/>
      <c r="H16" s="76"/>
      <c r="I16" s="77"/>
      <c r="J16" s="76"/>
      <c r="K16" s="76"/>
      <c r="L16" s="76"/>
      <c r="M16" s="76"/>
      <c r="N16" s="76"/>
      <c r="O16" s="75"/>
      <c r="P16" s="104"/>
      <c r="Q16" s="104"/>
      <c r="R16" s="104"/>
      <c r="S16" s="105"/>
      <c r="T16" s="104"/>
      <c r="U16" s="75"/>
      <c r="V16" s="158" t="s">
        <v>187</v>
      </c>
      <c r="W16" s="158" t="s">
        <v>187</v>
      </c>
      <c r="X16" s="158" t="s">
        <v>187</v>
      </c>
      <c r="Y16" s="105"/>
      <c r="Z16" s="104"/>
      <c r="AA16" s="102"/>
      <c r="AB16" s="104"/>
      <c r="AC16" s="104"/>
      <c r="AD16" s="104"/>
      <c r="AE16" s="105"/>
      <c r="AF16" s="104"/>
    </row>
    <row r="17" spans="2:32" x14ac:dyDescent="0.25">
      <c r="B17" s="28" t="s">
        <v>88</v>
      </c>
      <c r="D17" s="4">
        <v>358.24343383197441</v>
      </c>
      <c r="E17" s="4">
        <v>320.31848490400318</v>
      </c>
      <c r="F17" s="4">
        <v>573.51830331200006</v>
      </c>
      <c r="G17" s="4">
        <v>298.21977795202224</v>
      </c>
      <c r="H17" s="4">
        <v>1550.3</v>
      </c>
      <c r="I17" s="33"/>
      <c r="J17" s="4">
        <v>360.5</v>
      </c>
      <c r="K17" s="4">
        <v>315.2</v>
      </c>
      <c r="L17" s="4">
        <v>575.29999999999995</v>
      </c>
      <c r="M17" s="4">
        <v>309.70000000000005</v>
      </c>
      <c r="N17" s="4">
        <v>1560.7</v>
      </c>
      <c r="P17" s="4">
        <v>371.4</v>
      </c>
      <c r="Q17" s="4">
        <v>325.3</v>
      </c>
      <c r="R17" s="4">
        <v>605.79999999999995</v>
      </c>
      <c r="S17" s="4">
        <v>327.8</v>
      </c>
      <c r="T17" s="45">
        <v>1630</v>
      </c>
      <c r="V17" s="45">
        <f>+'Category by banner'!V17</f>
        <v>414</v>
      </c>
      <c r="W17" s="45">
        <f>+'Category by banner'!W17</f>
        <v>367</v>
      </c>
      <c r="X17" s="45">
        <v>672</v>
      </c>
      <c r="Y17" s="45">
        <f>+'Category by banner'!Y17</f>
        <v>343</v>
      </c>
      <c r="Z17" s="45">
        <f>SUM(V17:Y17)</f>
        <v>1796</v>
      </c>
      <c r="AA17" s="45"/>
      <c r="AB17" s="45">
        <f>+'Category by banner'!AB17</f>
        <v>421</v>
      </c>
      <c r="AC17" s="45">
        <f>+'Category by banner'!AC17</f>
        <v>369</v>
      </c>
      <c r="AD17" s="45">
        <f>+'Category by banner'!AD17</f>
        <v>671</v>
      </c>
      <c r="AE17" s="45">
        <f>+'Category by banner'!AE17</f>
        <v>353</v>
      </c>
      <c r="AF17" s="45">
        <f>SUM(AB17:AE17)</f>
        <v>1814</v>
      </c>
    </row>
    <row r="18" spans="2:32" x14ac:dyDescent="0.25">
      <c r="B18" s="28" t="s">
        <v>89</v>
      </c>
      <c r="D18" s="4">
        <v>351.34708400258017</v>
      </c>
      <c r="E18" s="4">
        <v>334.65362844146802</v>
      </c>
      <c r="F18" s="4">
        <v>433.11656458596337</v>
      </c>
      <c r="G18" s="4">
        <v>325.38272296998832</v>
      </c>
      <c r="H18" s="4">
        <v>1444.5</v>
      </c>
      <c r="I18" s="33"/>
      <c r="J18" s="4">
        <v>372.4</v>
      </c>
      <c r="K18" s="4">
        <v>345.70000000000005</v>
      </c>
      <c r="L18" s="4">
        <v>455.8</v>
      </c>
      <c r="M18" s="4">
        <v>362.09999999999985</v>
      </c>
      <c r="N18" s="4">
        <v>1536</v>
      </c>
      <c r="P18" s="4">
        <v>390.1</v>
      </c>
      <c r="Q18" s="4">
        <v>344.5</v>
      </c>
      <c r="R18" s="4">
        <v>470.59999999999997</v>
      </c>
      <c r="S18" s="4">
        <v>342.1</v>
      </c>
      <c r="T18" s="45">
        <v>1547</v>
      </c>
      <c r="V18" s="45">
        <f>+'Category by banner'!V18</f>
        <v>386</v>
      </c>
      <c r="W18" s="45">
        <f>+'Category by banner'!W18</f>
        <v>354</v>
      </c>
      <c r="X18" s="45">
        <v>479</v>
      </c>
      <c r="Y18" s="45">
        <f>+'Category by banner'!Y18</f>
        <v>360</v>
      </c>
      <c r="Z18" s="45">
        <f t="shared" ref="Z18:Z20" si="9">SUM(V18:Y18)</f>
        <v>1579</v>
      </c>
      <c r="AA18" s="45"/>
      <c r="AB18" s="45">
        <f>+'Category by banner'!AB18</f>
        <v>416</v>
      </c>
      <c r="AC18" s="45">
        <f>+'Category by banner'!AC18</f>
        <v>384</v>
      </c>
      <c r="AD18" s="45">
        <f>+'Category by banner'!AD18</f>
        <v>516</v>
      </c>
      <c r="AE18" s="45">
        <f>+'Category by banner'!AE18</f>
        <v>385</v>
      </c>
      <c r="AF18" s="45">
        <f t="shared" ref="AF18:AF20" si="10">SUM(AB18:AE18)</f>
        <v>1701</v>
      </c>
    </row>
    <row r="19" spans="2:32" x14ac:dyDescent="0.25">
      <c r="B19" s="28" t="s">
        <v>90</v>
      </c>
      <c r="D19" s="4">
        <v>260.09751515680421</v>
      </c>
      <c r="E19" s="4">
        <v>260.49587524946691</v>
      </c>
      <c r="F19" s="4">
        <v>300.73892047918105</v>
      </c>
      <c r="G19" s="4">
        <v>287.72768911454779</v>
      </c>
      <c r="H19" s="4">
        <v>1109.0999999999999</v>
      </c>
      <c r="I19" s="33"/>
      <c r="J19" s="4">
        <v>269.5</v>
      </c>
      <c r="K19" s="4">
        <v>272.5</v>
      </c>
      <c r="L19" s="4">
        <v>301.5</v>
      </c>
      <c r="M19" s="4">
        <v>313.5</v>
      </c>
      <c r="N19" s="4">
        <v>1157</v>
      </c>
      <c r="P19" s="4">
        <v>250.4</v>
      </c>
      <c r="Q19" s="4">
        <v>254.5</v>
      </c>
      <c r="R19" s="4">
        <v>286.60000000000002</v>
      </c>
      <c r="S19" s="4">
        <v>265.7</v>
      </c>
      <c r="T19" s="45">
        <v>1057</v>
      </c>
      <c r="V19" s="45">
        <f>+'Category by banner'!V19</f>
        <v>274</v>
      </c>
      <c r="W19" s="45">
        <f>+'Category by banner'!W19</f>
        <v>268</v>
      </c>
      <c r="X19" s="45">
        <v>295</v>
      </c>
      <c r="Y19" s="45">
        <f>+'Category by banner'!Y19</f>
        <v>283</v>
      </c>
      <c r="Z19" s="45">
        <f t="shared" si="9"/>
        <v>1120</v>
      </c>
      <c r="AA19" s="45"/>
      <c r="AB19" s="45">
        <f>+'Category by banner'!AB19</f>
        <v>293</v>
      </c>
      <c r="AC19" s="45">
        <f>+'Category by banner'!AC19</f>
        <v>298</v>
      </c>
      <c r="AD19" s="45">
        <f>+'Category by banner'!AD19</f>
        <v>323</v>
      </c>
      <c r="AE19" s="45">
        <f>+'Category by banner'!AE19</f>
        <v>299</v>
      </c>
      <c r="AF19" s="45">
        <f t="shared" si="10"/>
        <v>1213</v>
      </c>
    </row>
    <row r="20" spans="2:32" x14ac:dyDescent="0.25">
      <c r="B20" s="6" t="s">
        <v>91</v>
      </c>
      <c r="D20" s="7">
        <v>30.330967008641267</v>
      </c>
      <c r="E20" s="7">
        <v>33.683752405062037</v>
      </c>
      <c r="F20" s="7">
        <v>43.889411622855341</v>
      </c>
      <c r="G20" s="7">
        <v>30.49586896344136</v>
      </c>
      <c r="H20" s="7">
        <v>138.4</v>
      </c>
      <c r="I20" s="33"/>
      <c r="J20" s="7">
        <v>26.5</v>
      </c>
      <c r="K20" s="7">
        <v>31.3</v>
      </c>
      <c r="L20" s="7">
        <v>38.700000000000003</v>
      </c>
      <c r="M20" s="7">
        <v>30</v>
      </c>
      <c r="N20" s="7">
        <v>126.5</v>
      </c>
      <c r="P20" s="7">
        <v>24.5</v>
      </c>
      <c r="Q20" s="7">
        <v>26.2</v>
      </c>
      <c r="R20" s="7">
        <v>39.5</v>
      </c>
      <c r="S20" s="7">
        <v>24.5</v>
      </c>
      <c r="T20" s="103">
        <v>115</v>
      </c>
      <c r="V20" s="103">
        <f>+'Category by banner'!V20</f>
        <v>37</v>
      </c>
      <c r="W20" s="103">
        <f>+'Category by banner'!W20</f>
        <v>36</v>
      </c>
      <c r="X20" s="103">
        <v>54</v>
      </c>
      <c r="Y20" s="103">
        <f>+'Category by banner'!Y20</f>
        <v>53</v>
      </c>
      <c r="Z20" s="103">
        <f t="shared" si="9"/>
        <v>180</v>
      </c>
      <c r="AA20" s="45"/>
      <c r="AB20" s="103">
        <f>+'Category by banner'!AB20</f>
        <v>39</v>
      </c>
      <c r="AC20" s="103">
        <f>+'Category by banner'!AC20</f>
        <v>42</v>
      </c>
      <c r="AD20" s="103">
        <f>+'Category by banner'!AD20</f>
        <v>62</v>
      </c>
      <c r="AE20" s="103">
        <f>+'Category by banner'!AE20</f>
        <v>32</v>
      </c>
      <c r="AF20" s="103">
        <f t="shared" si="10"/>
        <v>175</v>
      </c>
    </row>
    <row r="21" spans="2:32" x14ac:dyDescent="0.25">
      <c r="B21" s="73" t="s">
        <v>116</v>
      </c>
      <c r="D21" s="4">
        <v>1000.019</v>
      </c>
      <c r="E21" s="4">
        <v>949.15174100000013</v>
      </c>
      <c r="F21" s="4">
        <v>1351.2631999999999</v>
      </c>
      <c r="G21" s="4">
        <v>941.82605899999976</v>
      </c>
      <c r="H21" s="4">
        <v>4242.3</v>
      </c>
      <c r="I21" s="33"/>
      <c r="J21" s="4">
        <v>1028.9000000000001</v>
      </c>
      <c r="K21" s="4">
        <v>964.7</v>
      </c>
      <c r="L21" s="4">
        <v>1371.3</v>
      </c>
      <c r="M21" s="4">
        <v>1015.3</v>
      </c>
      <c r="N21" s="4">
        <v>4380.2</v>
      </c>
      <c r="P21" s="4">
        <f>SUM(P17:P20)</f>
        <v>1036.4000000000001</v>
      </c>
      <c r="Q21" s="4">
        <f t="shared" ref="Q21:S21" si="11">SUM(Q17:Q20)</f>
        <v>950.5</v>
      </c>
      <c r="R21" s="4">
        <f t="shared" si="11"/>
        <v>1402.5</v>
      </c>
      <c r="S21" s="4">
        <f t="shared" si="11"/>
        <v>960.10000000000014</v>
      </c>
      <c r="T21" s="45">
        <f>SUM(T17:T20)</f>
        <v>4349</v>
      </c>
      <c r="V21" s="45">
        <f>SUM(V17:V20)</f>
        <v>1111</v>
      </c>
      <c r="W21" s="45">
        <f t="shared" ref="W21:Z21" si="12">SUM(W17:W20)</f>
        <v>1025</v>
      </c>
      <c r="X21" s="45">
        <f t="shared" si="12"/>
        <v>1500</v>
      </c>
      <c r="Y21" s="45">
        <f t="shared" si="12"/>
        <v>1039</v>
      </c>
      <c r="Z21" s="45">
        <f t="shared" si="12"/>
        <v>4675</v>
      </c>
      <c r="AA21" s="45"/>
      <c r="AB21" s="45">
        <f>SUM(AB17:AB20)</f>
        <v>1169</v>
      </c>
      <c r="AC21" s="45">
        <f>SUM(AC17:AC20)</f>
        <v>1093</v>
      </c>
      <c r="AD21" s="45">
        <f>SUM(AD17:AD20)</f>
        <v>1572</v>
      </c>
      <c r="AE21" s="45">
        <f>SUM(AE17:AE20)</f>
        <v>1069</v>
      </c>
      <c r="AF21" s="45">
        <f>SUM(AF17:AF20)</f>
        <v>4903</v>
      </c>
    </row>
    <row r="22" spans="2:32" x14ac:dyDescent="0.25">
      <c r="B22" s="6" t="s">
        <v>121</v>
      </c>
      <c r="D22" s="7">
        <v>21.280999999999949</v>
      </c>
      <c r="E22" s="7">
        <v>24.748258999999848</v>
      </c>
      <c r="F22" s="7">
        <v>27.136800000000221</v>
      </c>
      <c r="G22" s="7">
        <v>28.773940999999617</v>
      </c>
      <c r="H22" s="7">
        <v>101.89999999999964</v>
      </c>
      <c r="I22" s="33"/>
      <c r="J22" s="7">
        <v>24.599999999999909</v>
      </c>
      <c r="K22" s="7">
        <v>24.5</v>
      </c>
      <c r="L22" s="7">
        <v>24.900000000000091</v>
      </c>
      <c r="M22" s="7">
        <v>35.400000000000091</v>
      </c>
      <c r="N22" s="7">
        <v>109.40000000000055</v>
      </c>
      <c r="P22" s="7">
        <v>1.3000000000000007</v>
      </c>
      <c r="Q22" s="7">
        <v>2.4000000000000021</v>
      </c>
      <c r="R22" s="7">
        <v>-3.7999999999999972</v>
      </c>
      <c r="S22" s="7">
        <v>7.6999999999999993</v>
      </c>
      <c r="T22" s="103">
        <v>8</v>
      </c>
      <c r="V22" s="103">
        <f>+'Category by banner'!V22</f>
        <v>2</v>
      </c>
      <c r="W22" s="103">
        <f>+'Category by banner'!W22</f>
        <v>0</v>
      </c>
      <c r="X22" s="103">
        <f>+'Category by banner'!X22</f>
        <v>3</v>
      </c>
      <c r="Y22" s="103">
        <f>+'Category by banner'!Y22</f>
        <v>2.796444699999995</v>
      </c>
      <c r="Z22" s="103">
        <f>SUM(V22:Y22)</f>
        <v>7.796444699999995</v>
      </c>
      <c r="AA22" s="45"/>
      <c r="AB22" s="103">
        <f>+'Category by banner'!AB22</f>
        <v>3</v>
      </c>
      <c r="AC22" s="103">
        <f>+'Category by banner'!AC22</f>
        <v>2</v>
      </c>
      <c r="AD22" s="103">
        <f>+'Category by banner'!AD22</f>
        <v>3</v>
      </c>
      <c r="AE22" s="103">
        <f>+'Category by banner'!AE22</f>
        <v>1</v>
      </c>
      <c r="AF22" s="103">
        <f>SUM(AB22:AE22)</f>
        <v>9</v>
      </c>
    </row>
    <row r="23" spans="2:32" x14ac:dyDescent="0.25">
      <c r="B23" s="8" t="s">
        <v>124</v>
      </c>
      <c r="D23" s="4">
        <v>1021.3</v>
      </c>
      <c r="E23" s="4">
        <v>973.9</v>
      </c>
      <c r="F23" s="4">
        <v>1378.4</v>
      </c>
      <c r="G23" s="4">
        <v>970.59999999999934</v>
      </c>
      <c r="H23" s="4">
        <v>4344.2</v>
      </c>
      <c r="I23" s="33"/>
      <c r="J23" s="4">
        <v>1053.5</v>
      </c>
      <c r="K23" s="4">
        <v>989.2</v>
      </c>
      <c r="L23" s="4">
        <v>1396.2</v>
      </c>
      <c r="M23" s="4">
        <v>1050.7</v>
      </c>
      <c r="N23" s="4">
        <v>4489.6000000000004</v>
      </c>
      <c r="P23" s="4">
        <f>SUM(P21:P22)</f>
        <v>1037.7</v>
      </c>
      <c r="Q23" s="4">
        <f t="shared" ref="Q23:S23" si="13">SUM(Q21:Q22)</f>
        <v>952.9</v>
      </c>
      <c r="R23" s="4">
        <f t="shared" si="13"/>
        <v>1398.7</v>
      </c>
      <c r="S23" s="4">
        <f t="shared" si="13"/>
        <v>967.80000000000018</v>
      </c>
      <c r="T23" s="45">
        <f>SUM(T21:T22)</f>
        <v>4357</v>
      </c>
      <c r="V23" s="45">
        <f>SUM(V21:V22)</f>
        <v>1113</v>
      </c>
      <c r="W23" s="45">
        <f t="shared" ref="W23:Z23" si="14">SUM(W21:W22)</f>
        <v>1025</v>
      </c>
      <c r="X23" s="45">
        <f t="shared" si="14"/>
        <v>1503</v>
      </c>
      <c r="Y23" s="45">
        <f t="shared" si="14"/>
        <v>1041.7964446999999</v>
      </c>
      <c r="Z23" s="45">
        <f t="shared" si="14"/>
        <v>4682.7964447000004</v>
      </c>
      <c r="AA23" s="45"/>
      <c r="AB23" s="45">
        <f>SUM(AB21:AB22)</f>
        <v>1172</v>
      </c>
      <c r="AC23" s="45">
        <f>SUM(AC21:AC22)</f>
        <v>1095</v>
      </c>
      <c r="AD23" s="45">
        <f>SUM(AD21:AD22)</f>
        <v>1575</v>
      </c>
      <c r="AE23" s="45">
        <f>SUM(AE21:AE22)</f>
        <v>1070</v>
      </c>
      <c r="AF23" s="45">
        <f t="shared" ref="AF23" si="15">SUM(AF21:AF22)</f>
        <v>4912</v>
      </c>
    </row>
    <row r="24" spans="2:32" ht="30" customHeight="1" x14ac:dyDescent="0.25">
      <c r="D24" s="1"/>
      <c r="E24" s="1"/>
      <c r="F24" s="1"/>
      <c r="G24" s="4"/>
      <c r="H24" s="4"/>
      <c r="I24" s="33"/>
      <c r="J24" s="4"/>
      <c r="K24" s="4"/>
      <c r="L24" s="4"/>
      <c r="M24" s="4"/>
      <c r="N24" s="4"/>
      <c r="P24" s="30"/>
      <c r="Q24" s="30"/>
      <c r="R24" s="30"/>
      <c r="S24" s="30"/>
      <c r="T24" s="102"/>
      <c r="V24" s="169" t="s">
        <v>188</v>
      </c>
      <c r="W24" s="167"/>
      <c r="X24" s="167"/>
      <c r="Y24" s="167"/>
      <c r="Z24" s="167"/>
      <c r="AA24" s="102"/>
      <c r="AB24" s="115"/>
      <c r="AC24" s="102"/>
      <c r="AD24" s="102"/>
      <c r="AE24" s="102"/>
      <c r="AF24" s="102"/>
    </row>
    <row r="25" spans="2:32" x14ac:dyDescent="0.25">
      <c r="B25" s="79" t="s">
        <v>125</v>
      </c>
      <c r="C25" s="80"/>
      <c r="D25" s="81"/>
      <c r="E25" s="81"/>
      <c r="F25" s="81"/>
      <c r="G25" s="81"/>
      <c r="H25" s="81"/>
      <c r="I25" s="82"/>
      <c r="J25" s="81"/>
      <c r="K25" s="81"/>
      <c r="L25" s="81"/>
      <c r="M25" s="81"/>
      <c r="N25" s="81"/>
      <c r="O25" s="80"/>
      <c r="P25" s="83"/>
      <c r="Q25" s="83"/>
      <c r="R25" s="83"/>
      <c r="S25" s="81"/>
      <c r="T25" s="106"/>
      <c r="U25" s="80"/>
      <c r="V25" s="106"/>
      <c r="W25" s="106"/>
      <c r="X25" s="106"/>
      <c r="Y25" s="107"/>
      <c r="Z25" s="106"/>
      <c r="AA25" s="102"/>
      <c r="AB25" s="106"/>
      <c r="AC25" s="106"/>
      <c r="AD25" s="106"/>
      <c r="AE25" s="107"/>
      <c r="AF25" s="106"/>
    </row>
    <row r="26" spans="2:32" x14ac:dyDescent="0.25">
      <c r="B26" s="28" t="s">
        <v>88</v>
      </c>
      <c r="D26" s="4"/>
      <c r="E26" s="4"/>
      <c r="F26" s="4"/>
      <c r="G26" s="4"/>
      <c r="H26" s="4"/>
      <c r="I26" s="33"/>
      <c r="J26" s="4"/>
      <c r="K26" s="4"/>
      <c r="L26" s="4"/>
      <c r="M26" s="4"/>
      <c r="N26" s="4"/>
      <c r="P26" s="4">
        <v>508.4</v>
      </c>
      <c r="Q26" s="4">
        <v>492.9</v>
      </c>
      <c r="R26" s="4">
        <v>760.6</v>
      </c>
      <c r="S26" s="4">
        <v>506.6</v>
      </c>
      <c r="T26" s="45">
        <v>2269</v>
      </c>
      <c r="V26" s="45">
        <f>+'Category by banner'!V26</f>
        <v>545</v>
      </c>
      <c r="W26" s="45">
        <f>+'Category by banner'!W26</f>
        <v>539</v>
      </c>
      <c r="X26" s="45">
        <f>+'Category by banner'!X26</f>
        <v>809</v>
      </c>
      <c r="Y26" s="45">
        <f>+'Category by banner'!Y26</f>
        <v>514</v>
      </c>
      <c r="Z26" s="45">
        <f t="shared" ref="Z26:Z29" si="16">SUM(V26:Y26)</f>
        <v>2407</v>
      </c>
      <c r="AA26" s="45"/>
      <c r="AB26" s="45">
        <f>+'Category by banner'!AB26</f>
        <v>557</v>
      </c>
      <c r="AC26" s="45">
        <f>+'Category by banner'!AC26</f>
        <v>526</v>
      </c>
      <c r="AD26" s="45">
        <f>+'Category by banner'!AD26</f>
        <v>788</v>
      </c>
      <c r="AE26" s="45">
        <f>+'Category by banner'!AE26</f>
        <v>558</v>
      </c>
      <c r="AF26" s="45">
        <f t="shared" ref="AF26:AF29" si="17">SUM(AB26:AE26)</f>
        <v>2429</v>
      </c>
    </row>
    <row r="27" spans="2:32" x14ac:dyDescent="0.25">
      <c r="B27" s="28" t="s">
        <v>89</v>
      </c>
      <c r="D27" s="4"/>
      <c r="E27" s="4"/>
      <c r="F27" s="4"/>
      <c r="G27" s="4"/>
      <c r="H27" s="4"/>
      <c r="I27" s="33"/>
      <c r="J27" s="4"/>
      <c r="K27" s="4"/>
      <c r="L27" s="4"/>
      <c r="M27" s="4"/>
      <c r="N27" s="4"/>
      <c r="P27" s="4">
        <v>173.4</v>
      </c>
      <c r="Q27" s="4">
        <v>164.1</v>
      </c>
      <c r="R27" s="4">
        <v>220.5</v>
      </c>
      <c r="S27" s="4">
        <v>153.1</v>
      </c>
      <c r="T27" s="45">
        <v>711</v>
      </c>
      <c r="V27" s="45">
        <f>+'Category by banner'!V27</f>
        <v>169</v>
      </c>
      <c r="W27" s="45">
        <f>+'Category by banner'!W27</f>
        <v>162</v>
      </c>
      <c r="X27" s="45">
        <v>239</v>
      </c>
      <c r="Y27" s="45">
        <f>+'Category by banner'!Y27</f>
        <v>170</v>
      </c>
      <c r="Z27" s="45">
        <f t="shared" si="16"/>
        <v>740</v>
      </c>
      <c r="AA27" s="45"/>
      <c r="AB27" s="45">
        <f>+'Category by banner'!AB27</f>
        <v>191</v>
      </c>
      <c r="AC27" s="45">
        <f>+'Category by banner'!AC27</f>
        <v>175</v>
      </c>
      <c r="AD27" s="45">
        <f>+'Category by banner'!AD27</f>
        <v>248</v>
      </c>
      <c r="AE27" s="45">
        <f>+'Category by banner'!AE27</f>
        <v>187</v>
      </c>
      <c r="AF27" s="45">
        <f t="shared" si="17"/>
        <v>801</v>
      </c>
    </row>
    <row r="28" spans="2:32" x14ac:dyDescent="0.25">
      <c r="B28" s="28" t="s">
        <v>90</v>
      </c>
      <c r="D28" s="4"/>
      <c r="E28" s="4"/>
      <c r="F28" s="4"/>
      <c r="G28" s="4"/>
      <c r="H28" s="4"/>
      <c r="I28" s="33"/>
      <c r="J28" s="4"/>
      <c r="K28" s="4"/>
      <c r="L28" s="4"/>
      <c r="M28" s="4"/>
      <c r="N28" s="4"/>
      <c r="P28" s="4">
        <v>0.7</v>
      </c>
      <c r="Q28" s="4">
        <v>0.7</v>
      </c>
      <c r="R28" s="4">
        <v>1.2</v>
      </c>
      <c r="S28" s="4">
        <v>0.5</v>
      </c>
      <c r="T28" s="45">
        <v>3</v>
      </c>
      <c r="V28" s="45">
        <f>+'Category by banner'!V28</f>
        <v>0</v>
      </c>
      <c r="W28" s="45">
        <f>+'Category by banner'!W28</f>
        <v>1</v>
      </c>
      <c r="X28" s="45">
        <v>1</v>
      </c>
      <c r="Y28" s="45">
        <f>+'Category by banner'!Y28</f>
        <v>2</v>
      </c>
      <c r="Z28" s="45">
        <f t="shared" si="16"/>
        <v>4</v>
      </c>
      <c r="AA28" s="45"/>
      <c r="AB28" s="45">
        <f>+'Category by banner'!AB28</f>
        <v>2</v>
      </c>
      <c r="AC28" s="45">
        <f>+'Category by banner'!AC28</f>
        <v>2</v>
      </c>
      <c r="AD28" s="45">
        <f>+'Category by banner'!AD28</f>
        <v>4</v>
      </c>
      <c r="AE28" s="45">
        <f>+'Category by banner'!AE28</f>
        <v>1</v>
      </c>
      <c r="AF28" s="45">
        <f t="shared" si="17"/>
        <v>9</v>
      </c>
    </row>
    <row r="29" spans="2:32" x14ac:dyDescent="0.25">
      <c r="B29" s="6" t="s">
        <v>91</v>
      </c>
      <c r="D29" s="7"/>
      <c r="E29" s="7"/>
      <c r="F29" s="7"/>
      <c r="G29" s="7"/>
      <c r="H29" s="7"/>
      <c r="I29" s="33"/>
      <c r="J29" s="7"/>
      <c r="K29" s="7"/>
      <c r="L29" s="7"/>
      <c r="M29" s="7"/>
      <c r="N29" s="7"/>
      <c r="P29" s="7">
        <v>8.6999999999999993</v>
      </c>
      <c r="Q29" s="7">
        <v>0.9</v>
      </c>
      <c r="R29" s="7">
        <v>1</v>
      </c>
      <c r="S29" s="7">
        <v>0</v>
      </c>
      <c r="T29" s="103">
        <v>11</v>
      </c>
      <c r="V29" s="103">
        <v>0</v>
      </c>
      <c r="W29" s="103">
        <v>0</v>
      </c>
      <c r="X29" s="103">
        <v>0</v>
      </c>
      <c r="Y29" s="103">
        <f>+'Category by banner'!Y29</f>
        <v>0</v>
      </c>
      <c r="Z29" s="103">
        <f t="shared" si="16"/>
        <v>0</v>
      </c>
      <c r="AA29" s="45"/>
      <c r="AB29" s="103">
        <f>+'Category by banner'!AB29</f>
        <v>7</v>
      </c>
      <c r="AC29" s="103">
        <f>+'Category by banner'!AC29</f>
        <v>0</v>
      </c>
      <c r="AD29" s="103">
        <f>+'Category by banner'!AD29</f>
        <v>1</v>
      </c>
      <c r="AE29" s="103">
        <f>+'Category by banner'!AE29</f>
        <v>0</v>
      </c>
      <c r="AF29" s="103">
        <f t="shared" si="17"/>
        <v>8</v>
      </c>
    </row>
    <row r="30" spans="2:32" x14ac:dyDescent="0.25">
      <c r="B30" s="73" t="s">
        <v>116</v>
      </c>
      <c r="D30" s="4"/>
      <c r="E30" s="4"/>
      <c r="F30" s="4"/>
      <c r="G30" s="4"/>
      <c r="H30" s="4"/>
      <c r="I30" s="33"/>
      <c r="J30" s="4"/>
      <c r="K30" s="4"/>
      <c r="L30" s="4"/>
      <c r="M30" s="4"/>
      <c r="N30" s="4"/>
      <c r="P30" s="4">
        <f>SUM(P26:P29)</f>
        <v>691.2</v>
      </c>
      <c r="Q30" s="4">
        <f t="shared" ref="Q30:T30" si="18">SUM(Q26:Q29)</f>
        <v>658.6</v>
      </c>
      <c r="R30" s="4">
        <f t="shared" si="18"/>
        <v>983.30000000000007</v>
      </c>
      <c r="S30" s="4">
        <f t="shared" si="18"/>
        <v>660.2</v>
      </c>
      <c r="T30" s="45">
        <f t="shared" si="18"/>
        <v>2994</v>
      </c>
      <c r="V30" s="45">
        <f>SUM(V26:V29)</f>
        <v>714</v>
      </c>
      <c r="W30" s="45">
        <v>702</v>
      </c>
      <c r="X30" s="45">
        <f>SUM(X26:X29)</f>
        <v>1049</v>
      </c>
      <c r="Y30" s="45">
        <f t="shared" ref="Y30:Z30" si="19">SUM(Y26:Y29)</f>
        <v>686</v>
      </c>
      <c r="Z30" s="45">
        <f t="shared" si="19"/>
        <v>3151</v>
      </c>
      <c r="AA30" s="45"/>
      <c r="AB30" s="45">
        <f>SUM(AB26:AB29)</f>
        <v>757</v>
      </c>
      <c r="AC30" s="45">
        <f>SUM(AC26:AC29)</f>
        <v>703</v>
      </c>
      <c r="AD30" s="45">
        <f>SUM(AD26:AD29)</f>
        <v>1041</v>
      </c>
      <c r="AE30" s="45">
        <f>SUM(AE26:AE29)</f>
        <v>746</v>
      </c>
      <c r="AF30" s="45">
        <f t="shared" ref="AF30" si="20">SUM(AF26:AF29)</f>
        <v>3247</v>
      </c>
    </row>
    <row r="31" spans="2:32" x14ac:dyDescent="0.25">
      <c r="B31" s="6" t="s">
        <v>121</v>
      </c>
      <c r="D31" s="7"/>
      <c r="E31" s="7"/>
      <c r="F31" s="7"/>
      <c r="G31" s="7"/>
      <c r="H31" s="7"/>
      <c r="I31" s="33"/>
      <c r="J31" s="7"/>
      <c r="K31" s="7"/>
      <c r="L31" s="7"/>
      <c r="M31" s="7"/>
      <c r="N31" s="7"/>
      <c r="P31" s="7"/>
      <c r="Q31" s="7"/>
      <c r="R31" s="7"/>
      <c r="S31" s="7"/>
      <c r="T31" s="103"/>
      <c r="V31" s="103"/>
      <c r="W31" s="103"/>
      <c r="X31" s="103"/>
      <c r="Y31" s="103">
        <f>+'Category by banner'!Y31</f>
        <v>0</v>
      </c>
      <c r="Z31" s="103">
        <f>SUM(V31:Y31)</f>
        <v>0</v>
      </c>
      <c r="AA31" s="45"/>
      <c r="AB31" s="103">
        <f>+'Category by banner'!AB31</f>
        <v>0</v>
      </c>
      <c r="AC31" s="103">
        <f>+'Category by banner'!AC31</f>
        <v>0</v>
      </c>
      <c r="AD31" s="103">
        <f>+'Category by banner'!AD31</f>
        <v>0</v>
      </c>
      <c r="AE31" s="103">
        <f>+'Category by banner'!AE31</f>
        <v>0</v>
      </c>
      <c r="AF31" s="103">
        <f>SUM(AB31:AE31)</f>
        <v>0</v>
      </c>
    </row>
    <row r="32" spans="2:32" x14ac:dyDescent="0.25">
      <c r="B32" s="8" t="s">
        <v>126</v>
      </c>
      <c r="D32" s="4"/>
      <c r="E32" s="4"/>
      <c r="F32" s="4"/>
      <c r="G32" s="4"/>
      <c r="H32" s="4"/>
      <c r="I32" s="33"/>
      <c r="J32" s="4"/>
      <c r="K32" s="4"/>
      <c r="L32" s="4"/>
      <c r="M32" s="4"/>
      <c r="N32" s="4"/>
      <c r="P32" s="4">
        <f>SUM(P30:P31)</f>
        <v>691.2</v>
      </c>
      <c r="Q32" s="4">
        <f t="shared" ref="Q32:T32" si="21">SUM(Q30:Q31)</f>
        <v>658.6</v>
      </c>
      <c r="R32" s="4">
        <f t="shared" si="21"/>
        <v>983.30000000000007</v>
      </c>
      <c r="S32" s="4">
        <f t="shared" si="21"/>
        <v>660.2</v>
      </c>
      <c r="T32" s="45">
        <f t="shared" si="21"/>
        <v>2994</v>
      </c>
      <c r="V32" s="45">
        <f>SUM(V30:V31)</f>
        <v>714</v>
      </c>
      <c r="W32" s="45">
        <v>702</v>
      </c>
      <c r="X32" s="45">
        <f>SUM(X30:X31)</f>
        <v>1049</v>
      </c>
      <c r="Y32" s="45">
        <f t="shared" ref="Y32:Z32" si="22">SUM(Y30:Y31)</f>
        <v>686</v>
      </c>
      <c r="Z32" s="45">
        <f t="shared" si="22"/>
        <v>3151</v>
      </c>
      <c r="AA32" s="45"/>
      <c r="AB32" s="45">
        <f>SUM(AB30:AB31)</f>
        <v>757</v>
      </c>
      <c r="AC32" s="45">
        <f>SUM(AC30:AC31)</f>
        <v>703</v>
      </c>
      <c r="AD32" s="45">
        <f>SUM(AD30:AD31)</f>
        <v>1041</v>
      </c>
      <c r="AE32" s="45">
        <f>SUM(AE30:AE31)</f>
        <v>746</v>
      </c>
      <c r="AF32" s="45">
        <f t="shared" ref="AF32" si="23">SUM(AF30:AF31)</f>
        <v>3247</v>
      </c>
    </row>
    <row r="33" spans="2:32" x14ac:dyDescent="0.25">
      <c r="D33" s="1"/>
      <c r="E33" s="1"/>
      <c r="F33" s="1"/>
      <c r="G33" s="4"/>
      <c r="H33" s="4"/>
      <c r="I33" s="33"/>
      <c r="J33" s="4"/>
      <c r="K33" s="4"/>
      <c r="L33" s="4"/>
      <c r="M33" s="4"/>
      <c r="N33" s="4"/>
      <c r="P33" s="30"/>
      <c r="Q33" s="30"/>
      <c r="R33" s="30"/>
      <c r="S33" s="30"/>
      <c r="T33" s="30"/>
      <c r="V33" s="30"/>
      <c r="W33" s="30"/>
      <c r="X33" s="30"/>
      <c r="Y33" s="30"/>
      <c r="Z33" s="30"/>
      <c r="AA33" s="30"/>
      <c r="AB33" s="30"/>
      <c r="AC33" s="30"/>
      <c r="AD33" s="30"/>
      <c r="AE33" s="30"/>
      <c r="AF33" s="30"/>
    </row>
    <row r="34" spans="2:32" x14ac:dyDescent="0.25">
      <c r="B34" s="124" t="s">
        <v>91</v>
      </c>
      <c r="C34" s="125"/>
      <c r="D34" s="123"/>
      <c r="E34" s="123"/>
      <c r="F34" s="123"/>
      <c r="G34" s="123"/>
      <c r="H34" s="123"/>
      <c r="I34" s="126"/>
      <c r="J34" s="123"/>
      <c r="K34" s="123"/>
      <c r="L34" s="123"/>
      <c r="M34" s="123"/>
      <c r="N34" s="123"/>
      <c r="O34" s="125"/>
      <c r="P34" s="127"/>
      <c r="Q34" s="127"/>
      <c r="R34" s="127"/>
      <c r="S34" s="123"/>
      <c r="T34" s="128"/>
      <c r="U34" s="125"/>
      <c r="V34" s="128"/>
      <c r="W34" s="128"/>
      <c r="X34" s="128"/>
      <c r="Y34" s="129"/>
      <c r="Z34" s="128"/>
      <c r="AA34" s="102"/>
      <c r="AB34" s="128"/>
      <c r="AC34" s="128"/>
      <c r="AD34" s="128"/>
      <c r="AE34" s="129"/>
      <c r="AF34" s="128"/>
    </row>
    <row r="35" spans="2:32" x14ac:dyDescent="0.25">
      <c r="B35" s="28" t="s">
        <v>88</v>
      </c>
      <c r="D35" s="4"/>
      <c r="E35" s="4"/>
      <c r="F35" s="4"/>
      <c r="G35" s="4"/>
      <c r="H35" s="4"/>
      <c r="I35" s="33"/>
      <c r="J35" s="4"/>
      <c r="K35" s="4"/>
      <c r="L35" s="4"/>
      <c r="M35" s="4"/>
      <c r="N35" s="4"/>
      <c r="P35" s="4">
        <f>+'Category by banner'!P35</f>
        <v>0</v>
      </c>
      <c r="Q35" s="4">
        <f>+'Category by banner'!Q35</f>
        <v>0</v>
      </c>
      <c r="R35" s="4">
        <f>+'Category by banner'!R35</f>
        <v>0</v>
      </c>
      <c r="S35" s="4">
        <f>+'Category by banner'!S35</f>
        <v>0</v>
      </c>
      <c r="T35" s="45">
        <f>SUM(P35:S35)</f>
        <v>0</v>
      </c>
      <c r="V35" s="45">
        <f>+'Category by banner'!V35</f>
        <v>0</v>
      </c>
      <c r="W35" s="45">
        <f>+'Category by banner'!W35</f>
        <v>0</v>
      </c>
      <c r="X35" s="45">
        <f>+'Category by banner'!X35</f>
        <v>0</v>
      </c>
      <c r="Y35" s="45">
        <f>+'Category by banner'!Y35</f>
        <v>0</v>
      </c>
      <c r="Z35" s="45">
        <f t="shared" ref="Z35:Z38" si="24">SUM(V35:Y35)</f>
        <v>0</v>
      </c>
      <c r="AA35" s="45"/>
      <c r="AB35" s="45">
        <f>+'Category by banner'!AB35</f>
        <v>0</v>
      </c>
      <c r="AC35" s="45">
        <f>+'Category by banner'!AC35</f>
        <v>0</v>
      </c>
      <c r="AD35" s="45">
        <f>+'Category by banner'!AD35</f>
        <v>0</v>
      </c>
      <c r="AE35" s="45">
        <f>+'Category by banner'!AE35</f>
        <v>0</v>
      </c>
      <c r="AF35" s="45">
        <f t="shared" ref="AF35:AF38" si="25">SUM(AB35:AE35)</f>
        <v>0</v>
      </c>
    </row>
    <row r="36" spans="2:32" x14ac:dyDescent="0.25">
      <c r="B36" s="28" t="s">
        <v>89</v>
      </c>
      <c r="D36" s="4"/>
      <c r="E36" s="4"/>
      <c r="F36" s="4"/>
      <c r="G36" s="4"/>
      <c r="H36" s="4"/>
      <c r="I36" s="33"/>
      <c r="J36" s="4"/>
      <c r="K36" s="4"/>
      <c r="L36" s="4"/>
      <c r="M36" s="4"/>
      <c r="N36" s="4"/>
      <c r="P36" s="4">
        <f>+'Category by banner'!P36</f>
        <v>21.2</v>
      </c>
      <c r="Q36" s="4">
        <f>+'Category by banner'!Q36</f>
        <v>20.399999999999999</v>
      </c>
      <c r="R36" s="4">
        <f>+'Category by banner'!R36</f>
        <v>26.3</v>
      </c>
      <c r="S36" s="4">
        <f>+'Category by banner'!S36</f>
        <v>16.899999999999999</v>
      </c>
      <c r="T36" s="45">
        <f t="shared" ref="T36:T38" si="26">SUM(P36:S36)</f>
        <v>84.799999999999983</v>
      </c>
      <c r="V36" s="45">
        <f>+'Category by banner'!V36</f>
        <v>20</v>
      </c>
      <c r="W36" s="45">
        <f>+'Category by banner'!W36</f>
        <v>20</v>
      </c>
      <c r="X36" s="45">
        <f>+'Category by banner'!X36</f>
        <v>24</v>
      </c>
      <c r="Y36" s="45">
        <f>+'Category by banner'!Y36</f>
        <v>25</v>
      </c>
      <c r="Z36" s="45">
        <f t="shared" si="24"/>
        <v>89</v>
      </c>
      <c r="AA36" s="45"/>
      <c r="AB36" s="45">
        <f>+'Category by banner'!AB36</f>
        <v>23</v>
      </c>
      <c r="AC36" s="45">
        <f>+'Category by banner'!AC36</f>
        <v>20</v>
      </c>
      <c r="AD36" s="45">
        <f>+'Category by banner'!AD36</f>
        <v>23</v>
      </c>
      <c r="AE36" s="45">
        <f>+'Category by banner'!AE36</f>
        <v>24</v>
      </c>
      <c r="AF36" s="45">
        <f t="shared" si="25"/>
        <v>90</v>
      </c>
    </row>
    <row r="37" spans="2:32" x14ac:dyDescent="0.25">
      <c r="B37" s="28" t="s">
        <v>90</v>
      </c>
      <c r="D37" s="4"/>
      <c r="E37" s="4"/>
      <c r="F37" s="4"/>
      <c r="G37" s="4"/>
      <c r="H37" s="4"/>
      <c r="I37" s="33"/>
      <c r="J37" s="4"/>
      <c r="K37" s="4"/>
      <c r="L37" s="4"/>
      <c r="M37" s="4"/>
      <c r="N37" s="4"/>
      <c r="P37" s="4">
        <f>+'Category by banner'!P37</f>
        <v>62.6</v>
      </c>
      <c r="Q37" s="4">
        <f>+'Category by banner'!Q37</f>
        <v>67.8</v>
      </c>
      <c r="R37" s="4">
        <f>+'Category by banner'!R37</f>
        <v>69.2</v>
      </c>
      <c r="S37" s="4">
        <f>+'Category by banner'!S37</f>
        <v>87.3</v>
      </c>
      <c r="T37" s="45">
        <f t="shared" si="26"/>
        <v>286.90000000000003</v>
      </c>
      <c r="V37" s="45">
        <f>+'Category by banner'!V37</f>
        <v>80</v>
      </c>
      <c r="W37" s="45">
        <f>+'Category by banner'!W37</f>
        <v>76</v>
      </c>
      <c r="X37" s="45">
        <f>+'Category by banner'!X37</f>
        <v>89</v>
      </c>
      <c r="Y37" s="45">
        <f>+'Category by banner'!Y37</f>
        <v>95</v>
      </c>
      <c r="Z37" s="45">
        <f t="shared" si="24"/>
        <v>340</v>
      </c>
      <c r="AA37" s="45"/>
      <c r="AB37" s="45">
        <f>+'Category by banner'!AB37</f>
        <v>87</v>
      </c>
      <c r="AC37" s="45">
        <f>+'Category by banner'!AC37</f>
        <v>90</v>
      </c>
      <c r="AD37" s="45">
        <f>+'Category by banner'!AD37</f>
        <v>97</v>
      </c>
      <c r="AE37" s="45">
        <f>+'Category by banner'!AE37</f>
        <v>100</v>
      </c>
      <c r="AF37" s="45">
        <f t="shared" si="25"/>
        <v>374</v>
      </c>
    </row>
    <row r="38" spans="2:32" x14ac:dyDescent="0.25">
      <c r="B38" s="6" t="s">
        <v>91</v>
      </c>
      <c r="D38" s="7"/>
      <c r="E38" s="7"/>
      <c r="F38" s="7"/>
      <c r="G38" s="7"/>
      <c r="H38" s="7"/>
      <c r="I38" s="33"/>
      <c r="J38" s="7"/>
      <c r="K38" s="7"/>
      <c r="L38" s="7"/>
      <c r="M38" s="7"/>
      <c r="N38" s="7"/>
      <c r="P38" s="7">
        <f>+'Category by banner'!P38</f>
        <v>0.7</v>
      </c>
      <c r="Q38" s="7">
        <f>+'Category by banner'!Q38</f>
        <v>0.6</v>
      </c>
      <c r="R38" s="7">
        <f>+'Category by banner'!R38</f>
        <v>3.1</v>
      </c>
      <c r="S38" s="7">
        <f>+'Category by banner'!S38</f>
        <v>2.9</v>
      </c>
      <c r="T38" s="103">
        <f t="shared" si="26"/>
        <v>7.3000000000000007</v>
      </c>
      <c r="V38" s="103">
        <f>+'Category by banner'!V38</f>
        <v>1</v>
      </c>
      <c r="W38" s="103">
        <f>+'Category by banner'!W38</f>
        <v>2</v>
      </c>
      <c r="X38" s="103">
        <f>+'Category by banner'!X38</f>
        <v>2</v>
      </c>
      <c r="Y38" s="103">
        <f>+'Category by banner'!Y38</f>
        <v>0</v>
      </c>
      <c r="Z38" s="103">
        <f t="shared" si="24"/>
        <v>5</v>
      </c>
      <c r="AA38" s="45"/>
      <c r="AB38" s="103">
        <f>+'Category by banner'!AB38</f>
        <v>1</v>
      </c>
      <c r="AC38" s="103">
        <f>+'Category by banner'!AC38</f>
        <v>1</v>
      </c>
      <c r="AD38" s="103">
        <f>+'Category by banner'!AD38</f>
        <v>2</v>
      </c>
      <c r="AE38" s="103">
        <f>+'Category by banner'!AE38</f>
        <v>2</v>
      </c>
      <c r="AF38" s="103">
        <f t="shared" si="25"/>
        <v>6</v>
      </c>
    </row>
    <row r="39" spans="2:32" x14ac:dyDescent="0.25">
      <c r="B39" s="73" t="s">
        <v>116</v>
      </c>
      <c r="D39" s="4"/>
      <c r="E39" s="4"/>
      <c r="F39" s="4"/>
      <c r="G39" s="4"/>
      <c r="H39" s="4"/>
      <c r="I39" s="33"/>
      <c r="J39" s="4"/>
      <c r="K39" s="4"/>
      <c r="L39" s="4"/>
      <c r="M39" s="4"/>
      <c r="N39" s="4"/>
      <c r="P39" s="4">
        <f t="shared" ref="P39:S39" si="27">SUM(P35:P38)</f>
        <v>84.5</v>
      </c>
      <c r="Q39" s="4">
        <f t="shared" si="27"/>
        <v>88.799999999999983</v>
      </c>
      <c r="R39" s="4">
        <f t="shared" si="27"/>
        <v>98.6</v>
      </c>
      <c r="S39" s="4">
        <f t="shared" si="27"/>
        <v>107.1</v>
      </c>
      <c r="T39" s="45">
        <f>SUM(T35:T38)</f>
        <v>379.00000000000006</v>
      </c>
      <c r="V39" s="45">
        <f>SUM(V35:V38)</f>
        <v>101</v>
      </c>
      <c r="W39" s="45">
        <f>SUM(W35:W38)</f>
        <v>98</v>
      </c>
      <c r="X39" s="45">
        <f>SUM(X35:X38)</f>
        <v>115</v>
      </c>
      <c r="Y39" s="45">
        <f t="shared" ref="Y39:Z39" si="28">SUM(Y35:Y38)</f>
        <v>120</v>
      </c>
      <c r="Z39" s="45">
        <f t="shared" si="28"/>
        <v>434</v>
      </c>
      <c r="AA39" s="45"/>
      <c r="AB39" s="45">
        <f>SUM(AB35:AB38)</f>
        <v>111</v>
      </c>
      <c r="AC39" s="45">
        <f>SUM(AC35:AC38)</f>
        <v>111</v>
      </c>
      <c r="AD39" s="45">
        <f>SUM(AD35:AD38)</f>
        <v>122</v>
      </c>
      <c r="AE39" s="45">
        <f>SUM(AE35:AE38)</f>
        <v>126</v>
      </c>
      <c r="AF39" s="45">
        <f t="shared" ref="AF39" si="29">SUM(AF35:AF38)</f>
        <v>470</v>
      </c>
    </row>
    <row r="40" spans="2:32" x14ac:dyDescent="0.25">
      <c r="B40" s="6" t="s">
        <v>121</v>
      </c>
      <c r="D40" s="7"/>
      <c r="E40" s="7"/>
      <c r="F40" s="7"/>
      <c r="G40" s="7"/>
      <c r="H40" s="7"/>
      <c r="I40" s="33"/>
      <c r="J40" s="7"/>
      <c r="K40" s="7"/>
      <c r="L40" s="7"/>
      <c r="M40" s="7"/>
      <c r="N40" s="7"/>
      <c r="P40" s="7">
        <f>+'Category by banner'!P40</f>
        <v>27.8</v>
      </c>
      <c r="Q40" s="7">
        <f>+'Category by banner'!Q40</f>
        <v>26.7</v>
      </c>
      <c r="R40" s="7">
        <f>+'Category by banner'!R40</f>
        <v>27.4</v>
      </c>
      <c r="S40" s="7">
        <f>+'Category by banner'!S40</f>
        <v>22.5</v>
      </c>
      <c r="T40" s="103">
        <f>SUM(P40:S40)</f>
        <v>104.4</v>
      </c>
      <c r="V40" s="103">
        <f>+'Category by banner'!V40</f>
        <v>28</v>
      </c>
      <c r="W40" s="103">
        <f>+'Category by banner'!W40</f>
        <v>26</v>
      </c>
      <c r="X40" s="103">
        <f>+'Category by banner'!X40</f>
        <v>27</v>
      </c>
      <c r="Y40" s="103">
        <f>+'Category by banner'!Y40</f>
        <v>30</v>
      </c>
      <c r="Z40" s="103">
        <f>SUM(V40:Y40)</f>
        <v>111</v>
      </c>
      <c r="AA40" s="45"/>
      <c r="AB40" s="103">
        <f>+'Category by banner'!AB40</f>
        <v>34</v>
      </c>
      <c r="AC40" s="103">
        <f>+'Category by banner'!AC40</f>
        <v>36</v>
      </c>
      <c r="AD40" s="103">
        <f>+'Category by banner'!AD40</f>
        <v>38</v>
      </c>
      <c r="AE40" s="103">
        <f>+'Category by banner'!AE40</f>
        <v>39</v>
      </c>
      <c r="AF40" s="103">
        <f>SUM(AB40:AE40)</f>
        <v>147</v>
      </c>
    </row>
    <row r="41" spans="2:32" x14ac:dyDescent="0.25">
      <c r="B41" s="8" t="s">
        <v>177</v>
      </c>
      <c r="D41" s="4"/>
      <c r="E41" s="4"/>
      <c r="F41" s="4"/>
      <c r="G41" s="4"/>
      <c r="H41" s="4"/>
      <c r="I41" s="33"/>
      <c r="J41" s="4"/>
      <c r="K41" s="4"/>
      <c r="L41" s="4"/>
      <c r="M41" s="4"/>
      <c r="N41" s="4"/>
      <c r="P41" s="4">
        <f t="shared" ref="P41:S41" si="30">SUM(P39:P40)</f>
        <v>112.3</v>
      </c>
      <c r="Q41" s="4">
        <f t="shared" si="30"/>
        <v>115.49999999999999</v>
      </c>
      <c r="R41" s="4">
        <f t="shared" si="30"/>
        <v>126</v>
      </c>
      <c r="S41" s="4">
        <f t="shared" si="30"/>
        <v>129.6</v>
      </c>
      <c r="T41" s="45">
        <f>SUM(T39:T40)</f>
        <v>483.40000000000009</v>
      </c>
      <c r="V41" s="45">
        <f>SUM(V39:V40)</f>
        <v>129</v>
      </c>
      <c r="W41" s="45">
        <f t="shared" ref="W41:Z41" si="31">SUM(W39:W40)</f>
        <v>124</v>
      </c>
      <c r="X41" s="45">
        <f t="shared" si="31"/>
        <v>142</v>
      </c>
      <c r="Y41" s="45">
        <f t="shared" si="31"/>
        <v>150</v>
      </c>
      <c r="Z41" s="45">
        <f t="shared" si="31"/>
        <v>545</v>
      </c>
      <c r="AA41" s="45"/>
      <c r="AB41" s="45">
        <f>SUM(AB39:AB40)</f>
        <v>145</v>
      </c>
      <c r="AC41" s="45">
        <f>SUM(AC39:AC40)</f>
        <v>147</v>
      </c>
      <c r="AD41" s="45">
        <f>SUM(AD39:AD40)</f>
        <v>160</v>
      </c>
      <c r="AE41" s="45">
        <f>SUM(AE39:AE40)</f>
        <v>165</v>
      </c>
      <c r="AF41" s="45">
        <f t="shared" ref="AF41" si="32">SUM(AF39:AF40)</f>
        <v>617</v>
      </c>
    </row>
    <row r="42" spans="2:32" x14ac:dyDescent="0.25">
      <c r="D42" s="1"/>
      <c r="E42" s="1"/>
      <c r="F42" s="1"/>
      <c r="G42" s="4"/>
      <c r="H42" s="4"/>
      <c r="I42" s="33"/>
      <c r="J42" s="4"/>
      <c r="K42" s="4"/>
      <c r="L42" s="4"/>
      <c r="M42" s="4"/>
      <c r="N42" s="4"/>
      <c r="P42" s="30"/>
      <c r="Q42" s="30"/>
      <c r="R42" s="30"/>
      <c r="S42" s="30"/>
      <c r="T42" s="30"/>
      <c r="V42" s="30"/>
      <c r="W42" s="30"/>
      <c r="X42" s="30"/>
      <c r="Y42" s="30"/>
      <c r="Z42" s="30"/>
      <c r="AA42" s="30"/>
      <c r="AB42" s="30"/>
      <c r="AC42" s="30"/>
      <c r="AD42" s="30"/>
      <c r="AE42" s="30"/>
      <c r="AF42" s="30"/>
    </row>
    <row r="43" spans="2:32" ht="96" x14ac:dyDescent="0.25">
      <c r="B43" s="84" t="s">
        <v>178</v>
      </c>
      <c r="S43" s="101" t="s">
        <v>112</v>
      </c>
      <c r="Y43" s="101"/>
      <c r="AE43" s="101"/>
    </row>
    <row r="45" spans="2:32" ht="24.75" x14ac:dyDescent="0.25">
      <c r="B45" s="84" t="s">
        <v>128</v>
      </c>
    </row>
  </sheetData>
  <mergeCells count="1">
    <mergeCell ref="V24:Z24"/>
  </mergeCells>
  <pageMargins left="0.70866141732283472" right="0.70866141732283472" top="0.74803149606299213" bottom="0.74803149606299213" header="0.31496062992125984" footer="0.31496062992125984"/>
  <pageSetup paperSize="8" scale="61" orientation="landscape" horizontalDpi="200" verticalDpi="200" r:id="rId1"/>
  <ignoredErrors>
    <ignoredError sqref="P12:T12 V12:Z12 Z30 Z39 T39 Z2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629EA-868C-4F5A-B85B-4843FFDB799B}">
  <sheetPr>
    <pageSetUpPr fitToPage="1"/>
  </sheetPr>
  <dimension ref="A1:AV33"/>
  <sheetViews>
    <sheetView showGridLines="0" zoomScaleNormal="100" workbookViewId="0">
      <pane xSplit="3" ySplit="3" topLeftCell="H4" activePane="bottomRight" state="frozen"/>
      <selection pane="topRight" activeCell="D1" sqref="D1"/>
      <selection pane="bottomLeft" activeCell="A4" sqref="A4"/>
      <selection pane="bottomRight" activeCell="AD5" sqref="AD5"/>
    </sheetView>
  </sheetViews>
  <sheetFormatPr defaultColWidth="0" defaultRowHeight="15"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3" width="9.140625" style="2" hidden="1" customWidth="1" outlineLevel="1"/>
    <col min="14" max="14" width="9.140625" style="2" customWidth="1" collapsed="1"/>
    <col min="15" max="15" width="4" style="2" customWidth="1"/>
    <col min="16" max="18" width="9.140625" style="2" hidden="1" customWidth="1" outlineLevel="1"/>
    <col min="19" max="19" width="9.140625" style="59" hidden="1" customWidth="1" outlineLevel="1"/>
    <col min="20" max="20" width="9.140625" style="2" customWidth="1" collapsed="1"/>
    <col min="21" max="21" width="4" style="2" customWidth="1"/>
    <col min="22" max="24" width="9.140625" style="2" customWidth="1" outlineLevel="1"/>
    <col min="25" max="25" width="9.140625" style="59" customWidth="1" outlineLevel="1"/>
    <col min="26" max="27" width="9.140625" style="2" customWidth="1"/>
    <col min="28" max="30" width="9.140625" style="2" customWidth="1" outlineLevel="1"/>
    <col min="31" max="31" width="9.140625" style="59" customWidth="1" outlineLevel="1"/>
    <col min="32" max="33" width="9.140625" style="2" customWidth="1"/>
    <col min="34" max="48" width="0" style="2" hidden="1" customWidth="1"/>
    <col min="49" max="16384" width="9.140625" style="2" hidden="1"/>
  </cols>
  <sheetData>
    <row r="1" spans="2:33" ht="99.75" customHeight="1" x14ac:dyDescent="0.5">
      <c r="B1" s="71" t="s">
        <v>151</v>
      </c>
      <c r="D1" s="61"/>
      <c r="E1" s="61"/>
      <c r="F1" s="61"/>
      <c r="G1" s="61"/>
      <c r="H1" s="61"/>
      <c r="J1" s="61"/>
      <c r="K1" s="61"/>
      <c r="L1" s="61"/>
      <c r="M1" s="61"/>
      <c r="N1" s="61"/>
      <c r="P1" s="61"/>
      <c r="Q1" s="61"/>
      <c r="R1" s="61"/>
      <c r="S1" s="61"/>
      <c r="T1" s="61"/>
      <c r="V1" s="61"/>
      <c r="W1" s="61"/>
      <c r="X1" s="61"/>
      <c r="Y1" s="61"/>
      <c r="Z1" s="61"/>
      <c r="AA1" s="61"/>
      <c r="AB1" s="61"/>
      <c r="AC1" s="61"/>
      <c r="AD1" s="159"/>
      <c r="AE1" s="61"/>
      <c r="AF1" s="61"/>
    </row>
    <row r="2" spans="2:33" s="26" customFormat="1" ht="15.75" x14ac:dyDescent="0.25">
      <c r="B2" s="72" t="s">
        <v>129</v>
      </c>
      <c r="D2" s="99" t="s">
        <v>84</v>
      </c>
      <c r="E2" s="100" t="str">
        <f>D2</f>
        <v>2021/22</v>
      </c>
      <c r="F2" s="99" t="str">
        <f>E2</f>
        <v>2021/22</v>
      </c>
      <c r="G2" s="100" t="str">
        <f>F2</f>
        <v>2021/22</v>
      </c>
      <c r="H2" s="99" t="str">
        <f>G2</f>
        <v>2021/22</v>
      </c>
      <c r="I2" s="64"/>
      <c r="J2" s="99" t="s">
        <v>92</v>
      </c>
      <c r="K2" s="100" t="str">
        <f>J2</f>
        <v>2022/23</v>
      </c>
      <c r="L2" s="99" t="str">
        <f>K2</f>
        <v>2022/23</v>
      </c>
      <c r="M2" s="100" t="str">
        <f>L2</f>
        <v>2022/23</v>
      </c>
      <c r="N2" s="99" t="str">
        <f>M2</f>
        <v>2022/23</v>
      </c>
      <c r="O2" s="63"/>
      <c r="P2" s="99" t="s">
        <v>101</v>
      </c>
      <c r="Q2" s="100" t="str">
        <f>P2</f>
        <v>2023/24</v>
      </c>
      <c r="R2" s="99" t="str">
        <f>Q2</f>
        <v>2023/24</v>
      </c>
      <c r="S2" s="100" t="str">
        <f>R2</f>
        <v>2023/24</v>
      </c>
      <c r="T2" s="99" t="str">
        <f>S2</f>
        <v>2023/24</v>
      </c>
      <c r="U2" s="63"/>
      <c r="V2" s="99" t="s">
        <v>155</v>
      </c>
      <c r="W2" s="100" t="str">
        <f>V2</f>
        <v>2024/25</v>
      </c>
      <c r="X2" s="99" t="str">
        <f>W2</f>
        <v>2024/25</v>
      </c>
      <c r="Y2" s="100" t="str">
        <f>X2</f>
        <v>2024/25</v>
      </c>
      <c r="Z2" s="99" t="str">
        <f>Y2</f>
        <v>2024/25</v>
      </c>
      <c r="AA2" s="153"/>
      <c r="AB2" s="99" t="s">
        <v>181</v>
      </c>
      <c r="AC2" s="100" t="str">
        <f>AB2</f>
        <v>2025/26</v>
      </c>
      <c r="AD2" s="99" t="str">
        <f>AC2</f>
        <v>2025/26</v>
      </c>
      <c r="AE2" s="100" t="str">
        <f>AD2</f>
        <v>2025/26</v>
      </c>
      <c r="AF2" s="99" t="str">
        <f>AE2</f>
        <v>2025/26</v>
      </c>
      <c r="AG2" s="64"/>
    </row>
    <row r="3" spans="2:33" s="26" customFormat="1" ht="15.75" x14ac:dyDescent="0.25">
      <c r="B3" s="26" t="s">
        <v>7</v>
      </c>
      <c r="D3" s="99" t="s">
        <v>1</v>
      </c>
      <c r="E3" s="100" t="s">
        <v>2</v>
      </c>
      <c r="F3" s="99" t="s">
        <v>3</v>
      </c>
      <c r="G3" s="100" t="s">
        <v>4</v>
      </c>
      <c r="H3" s="99" t="s">
        <v>0</v>
      </c>
      <c r="I3" s="64"/>
      <c r="J3" s="99" t="s">
        <v>1</v>
      </c>
      <c r="K3" s="100" t="s">
        <v>2</v>
      </c>
      <c r="L3" s="99" t="s">
        <v>3</v>
      </c>
      <c r="M3" s="100" t="s">
        <v>4</v>
      </c>
      <c r="N3" s="99" t="s">
        <v>0</v>
      </c>
      <c r="O3" s="64"/>
      <c r="P3" s="99" t="s">
        <v>1</v>
      </c>
      <c r="Q3" s="100" t="s">
        <v>2</v>
      </c>
      <c r="R3" s="99" t="s">
        <v>3</v>
      </c>
      <c r="S3" s="100" t="s">
        <v>113</v>
      </c>
      <c r="T3" s="99" t="s">
        <v>0</v>
      </c>
      <c r="U3" s="64"/>
      <c r="V3" s="99" t="s">
        <v>1</v>
      </c>
      <c r="W3" s="100" t="s">
        <v>2</v>
      </c>
      <c r="X3" s="99" t="s">
        <v>3</v>
      </c>
      <c r="Y3" s="100" t="s">
        <v>4</v>
      </c>
      <c r="Z3" s="99" t="s">
        <v>0</v>
      </c>
      <c r="AA3" s="153"/>
      <c r="AB3" s="99" t="s">
        <v>1</v>
      </c>
      <c r="AC3" s="100" t="s">
        <v>2</v>
      </c>
      <c r="AD3" s="99" t="s">
        <v>3</v>
      </c>
      <c r="AE3" s="100" t="s">
        <v>4</v>
      </c>
      <c r="AF3" s="99" t="s">
        <v>0</v>
      </c>
      <c r="AG3" s="64"/>
    </row>
    <row r="4" spans="2:33" x14ac:dyDescent="0.25">
      <c r="D4" s="3"/>
    </row>
    <row r="5" spans="2:33" x14ac:dyDescent="0.25">
      <c r="B5" s="1" t="s">
        <v>8</v>
      </c>
      <c r="D5" s="4">
        <v>1021.3</v>
      </c>
      <c r="E5" s="4">
        <v>973.9</v>
      </c>
      <c r="F5" s="4">
        <v>1378.4</v>
      </c>
      <c r="G5" s="4">
        <v>970.59999999999968</v>
      </c>
      <c r="H5" s="4">
        <v>4344.2</v>
      </c>
      <c r="I5" s="33"/>
      <c r="J5" s="4">
        <v>1053.5</v>
      </c>
      <c r="K5" s="4">
        <v>989.2</v>
      </c>
      <c r="L5" s="4">
        <v>1396.2</v>
      </c>
      <c r="M5" s="4">
        <v>1050.7</v>
      </c>
      <c r="N5" s="4">
        <v>4489.6000000000004</v>
      </c>
      <c r="O5" s="34"/>
      <c r="P5" s="4">
        <v>1150</v>
      </c>
      <c r="Q5" s="4">
        <v>1285.4000000000001</v>
      </c>
      <c r="R5" s="4">
        <v>2508</v>
      </c>
      <c r="S5" s="4">
        <v>1757.6000000000004</v>
      </c>
      <c r="T5" s="45">
        <v>6701</v>
      </c>
      <c r="U5" s="34"/>
      <c r="V5" s="45">
        <f>V11</f>
        <v>1956</v>
      </c>
      <c r="W5" s="45">
        <f>W11</f>
        <v>1851</v>
      </c>
      <c r="X5" s="45">
        <f>'Matas Group P&amp;L and KPIs'!BR5</f>
        <v>2694</v>
      </c>
      <c r="Y5" s="45">
        <f>'Matas Group P&amp;L and KPIs'!BS5</f>
        <v>1878</v>
      </c>
      <c r="Z5" s="45">
        <f>'Matas Group P&amp;L and KPIs'!BT5</f>
        <v>8379</v>
      </c>
      <c r="AA5" s="45"/>
      <c r="AB5" s="45">
        <f>'Matas Group P&amp;L and KPIs'!BV5</f>
        <v>2074</v>
      </c>
      <c r="AC5" s="45">
        <f>'Matas Group P&amp;L and KPIs'!BW5</f>
        <v>1945</v>
      </c>
      <c r="AD5" s="45">
        <f>'Matas Group P&amp;L and KPIs'!BX5</f>
        <v>2776</v>
      </c>
      <c r="AE5" s="45">
        <f>'Matas Group P&amp;L and KPIs'!BY5</f>
        <v>1981</v>
      </c>
      <c r="AF5" s="45">
        <f>'Matas Group P&amp;L and KPIs'!BZ5</f>
        <v>8776</v>
      </c>
    </row>
    <row r="6" spans="2:33" x14ac:dyDescent="0.25">
      <c r="D6" s="4"/>
      <c r="E6" s="4"/>
      <c r="F6" s="4"/>
      <c r="G6" s="4"/>
      <c r="H6" s="4"/>
      <c r="I6" s="33"/>
      <c r="J6" s="4"/>
      <c r="K6" s="4"/>
      <c r="L6" s="4"/>
      <c r="M6" s="4"/>
      <c r="N6" s="4"/>
      <c r="P6" s="30"/>
      <c r="Q6" s="30"/>
      <c r="R6" s="30"/>
      <c r="S6" s="4"/>
      <c r="T6" s="102"/>
      <c r="V6" s="102"/>
      <c r="W6" s="30"/>
      <c r="X6" s="102"/>
      <c r="Y6" s="4"/>
      <c r="Z6" s="102"/>
      <c r="AA6" s="102"/>
      <c r="AB6" s="102"/>
      <c r="AC6" s="30"/>
      <c r="AD6" s="102"/>
      <c r="AE6" s="4"/>
      <c r="AF6" s="102"/>
    </row>
    <row r="7" spans="2:33" x14ac:dyDescent="0.25">
      <c r="B7" s="8" t="s">
        <v>122</v>
      </c>
      <c r="D7" s="4"/>
      <c r="E7" s="4"/>
      <c r="F7" s="4"/>
      <c r="G7" s="4"/>
      <c r="H7" s="4"/>
      <c r="I7" s="33"/>
      <c r="J7" s="4"/>
      <c r="K7" s="4"/>
      <c r="L7" s="4"/>
      <c r="M7" s="4"/>
      <c r="N7" s="4"/>
      <c r="P7" s="30"/>
      <c r="Q7" s="30"/>
      <c r="R7" s="30"/>
      <c r="S7" s="4"/>
      <c r="T7" s="102"/>
      <c r="V7" s="102"/>
      <c r="W7" s="30"/>
      <c r="X7" s="102"/>
      <c r="Y7" s="4"/>
      <c r="Z7" s="102"/>
      <c r="AA7" s="102"/>
      <c r="AB7" s="102"/>
      <c r="AC7" s="30"/>
      <c r="AD7" s="102"/>
      <c r="AE7" s="4"/>
      <c r="AF7" s="102"/>
    </row>
    <row r="8" spans="2:33" x14ac:dyDescent="0.25">
      <c r="B8" s="28" t="s">
        <v>130</v>
      </c>
      <c r="D8" s="4">
        <v>742.4</v>
      </c>
      <c r="E8" s="4">
        <v>737.3</v>
      </c>
      <c r="F8" s="4">
        <v>1000.3</v>
      </c>
      <c r="G8" s="4">
        <v>673</v>
      </c>
      <c r="H8" s="4">
        <v>3153</v>
      </c>
      <c r="I8" s="33"/>
      <c r="J8" s="4">
        <v>770.5</v>
      </c>
      <c r="K8" s="4">
        <v>731.9</v>
      </c>
      <c r="L8" s="4">
        <v>965.8</v>
      </c>
      <c r="M8" s="4">
        <v>706.6</v>
      </c>
      <c r="N8" s="4">
        <v>3174.7999999999997</v>
      </c>
      <c r="P8" s="4">
        <f>P14+P20+P26</f>
        <v>795</v>
      </c>
      <c r="Q8" s="4">
        <f t="shared" ref="Q8:T8" si="0">Q14+Q20+Q26</f>
        <v>881.7</v>
      </c>
      <c r="R8" s="4">
        <f t="shared" si="0"/>
        <v>1667.3000000000002</v>
      </c>
      <c r="S8" s="4">
        <f t="shared" si="0"/>
        <v>1178</v>
      </c>
      <c r="T8" s="45">
        <f t="shared" si="0"/>
        <v>4521.7</v>
      </c>
      <c r="V8" s="45">
        <f>V14+V20+V26</f>
        <v>1327</v>
      </c>
      <c r="W8" s="45">
        <f t="shared" ref="W8:X8" si="1">W14+W20+W26</f>
        <v>1247</v>
      </c>
      <c r="X8" s="45">
        <f t="shared" si="1"/>
        <v>1741</v>
      </c>
      <c r="Y8" s="45">
        <f>Y14+Y20+Y26</f>
        <v>1211</v>
      </c>
      <c r="Z8" s="45">
        <f>SUM(V8:Y8)</f>
        <v>5526</v>
      </c>
      <c r="AA8" s="45"/>
      <c r="AB8" s="45">
        <f>AB14+AB20+AB26</f>
        <v>1371</v>
      </c>
      <c r="AC8" s="45">
        <f>AC14+AC20+AC26</f>
        <v>1275</v>
      </c>
      <c r="AD8" s="45">
        <f>AD14+AD20+AD26</f>
        <v>1762</v>
      </c>
      <c r="AE8" s="45">
        <f>AE14+AE20+AE26</f>
        <v>1220</v>
      </c>
      <c r="AF8" s="45">
        <f>SUM(AB8:AE8)</f>
        <v>5628</v>
      </c>
      <c r="AG8" s="33"/>
    </row>
    <row r="9" spans="2:33" x14ac:dyDescent="0.25">
      <c r="B9" s="28" t="s">
        <v>131</v>
      </c>
      <c r="D9" s="4">
        <v>257.60000000000002</v>
      </c>
      <c r="E9" s="4">
        <v>211.9</v>
      </c>
      <c r="F9" s="4">
        <v>351</v>
      </c>
      <c r="G9" s="4">
        <v>268.8</v>
      </c>
      <c r="H9" s="4">
        <v>1089.3</v>
      </c>
      <c r="I9" s="33"/>
      <c r="J9" s="4">
        <v>258.39999999999998</v>
      </c>
      <c r="K9" s="4">
        <v>232.8</v>
      </c>
      <c r="L9" s="4">
        <v>405.5</v>
      </c>
      <c r="M9" s="4">
        <v>308.7</v>
      </c>
      <c r="N9" s="4">
        <v>1205.4000000000001</v>
      </c>
      <c r="P9" s="4">
        <f t="shared" ref="P9:T10" si="2">P15+P21+P27</f>
        <v>325.89999999999998</v>
      </c>
      <c r="Q9" s="4">
        <f t="shared" si="2"/>
        <v>374.6</v>
      </c>
      <c r="R9" s="4">
        <f t="shared" si="2"/>
        <v>817.1</v>
      </c>
      <c r="S9" s="4">
        <f t="shared" si="2"/>
        <v>549.4</v>
      </c>
      <c r="T9" s="45">
        <f t="shared" si="2"/>
        <v>2066.9</v>
      </c>
      <c r="V9" s="45">
        <f t="shared" ref="V9:X9" si="3">V15+V21+V27</f>
        <v>599</v>
      </c>
      <c r="W9" s="45">
        <f t="shared" si="3"/>
        <v>578</v>
      </c>
      <c r="X9" s="45">
        <f t="shared" si="3"/>
        <v>923</v>
      </c>
      <c r="Y9" s="45">
        <f t="shared" ref="Y9:Y10" si="4">Y15+Y21+Y27</f>
        <v>634</v>
      </c>
      <c r="Z9" s="45">
        <f t="shared" ref="Z9:Z10" si="5">SUM(V9:Y9)</f>
        <v>2734</v>
      </c>
      <c r="AA9" s="45"/>
      <c r="AB9" s="45">
        <f t="shared" ref="AB9:AC9" si="6">AB15+AB21+AB27</f>
        <v>666</v>
      </c>
      <c r="AC9" s="45">
        <f t="shared" si="6"/>
        <v>632</v>
      </c>
      <c r="AD9" s="45">
        <f t="shared" ref="AD9:AE9" si="7">AD15+AD21+AD27</f>
        <v>973</v>
      </c>
      <c r="AE9" s="45">
        <f t="shared" si="7"/>
        <v>721</v>
      </c>
      <c r="AF9" s="45">
        <f t="shared" ref="AF9:AF10" si="8">SUM(AB9:AE9)</f>
        <v>2992</v>
      </c>
      <c r="AG9" s="33"/>
    </row>
    <row r="10" spans="2:33" x14ac:dyDescent="0.25">
      <c r="B10" s="6" t="s">
        <v>121</v>
      </c>
      <c r="D10" s="7">
        <v>21.280999999999949</v>
      </c>
      <c r="E10" s="7">
        <v>24.748258999999848</v>
      </c>
      <c r="F10" s="7">
        <v>27.136800000000221</v>
      </c>
      <c r="G10" s="7">
        <v>28.773940999999617</v>
      </c>
      <c r="H10" s="7">
        <v>101.89999999999964</v>
      </c>
      <c r="I10" s="33"/>
      <c r="J10" s="7">
        <v>24.599999999999909</v>
      </c>
      <c r="K10" s="7">
        <v>24.5</v>
      </c>
      <c r="L10" s="7">
        <v>24.900000000000091</v>
      </c>
      <c r="M10" s="7">
        <v>35.4</v>
      </c>
      <c r="N10" s="7">
        <v>109.40000000000055</v>
      </c>
      <c r="P10" s="7">
        <f t="shared" si="2"/>
        <v>29.1</v>
      </c>
      <c r="Q10" s="7">
        <f t="shared" si="2"/>
        <v>29.099999999999998</v>
      </c>
      <c r="R10" s="7">
        <f t="shared" si="2"/>
        <v>23.599999999999998</v>
      </c>
      <c r="S10" s="7">
        <f t="shared" si="2"/>
        <v>30.2</v>
      </c>
      <c r="T10" s="103">
        <f t="shared" si="2"/>
        <v>112</v>
      </c>
      <c r="V10" s="103">
        <f t="shared" ref="V10:X10" si="9">V16+V22+V28</f>
        <v>30</v>
      </c>
      <c r="W10" s="103">
        <f t="shared" si="9"/>
        <v>26</v>
      </c>
      <c r="X10" s="103">
        <f t="shared" si="9"/>
        <v>30</v>
      </c>
      <c r="Y10" s="103">
        <f t="shared" si="4"/>
        <v>33</v>
      </c>
      <c r="Z10" s="103">
        <f t="shared" si="5"/>
        <v>119</v>
      </c>
      <c r="AA10" s="45"/>
      <c r="AB10" s="103">
        <f t="shared" ref="AB10:AC10" si="10">AB16+AB22+AB28</f>
        <v>37</v>
      </c>
      <c r="AC10" s="103">
        <f t="shared" si="10"/>
        <v>38</v>
      </c>
      <c r="AD10" s="103">
        <f t="shared" ref="AD10:AE10" si="11">AD16+AD22+AD28</f>
        <v>41</v>
      </c>
      <c r="AE10" s="103">
        <f t="shared" si="11"/>
        <v>40</v>
      </c>
      <c r="AF10" s="103">
        <f t="shared" si="8"/>
        <v>156</v>
      </c>
      <c r="AG10" s="33"/>
    </row>
    <row r="11" spans="2:33" x14ac:dyDescent="0.25">
      <c r="B11" s="8" t="s">
        <v>120</v>
      </c>
      <c r="D11" s="4">
        <v>1021.2809999999999</v>
      </c>
      <c r="E11" s="4">
        <v>973.94825899999978</v>
      </c>
      <c r="F11" s="4">
        <v>1378.4368000000002</v>
      </c>
      <c r="G11" s="4">
        <v>970.57394099999954</v>
      </c>
      <c r="H11" s="4">
        <v>4344.2</v>
      </c>
      <c r="I11" s="33"/>
      <c r="J11" s="4">
        <v>1053.5</v>
      </c>
      <c r="K11" s="4">
        <v>989.2</v>
      </c>
      <c r="L11" s="4">
        <v>1396.2</v>
      </c>
      <c r="M11" s="4">
        <v>1050.7</v>
      </c>
      <c r="N11" s="4">
        <v>4489.6000000000004</v>
      </c>
      <c r="P11" s="4">
        <f>SUM(P8:P10)</f>
        <v>1150</v>
      </c>
      <c r="Q11" s="4">
        <f t="shared" ref="Q11:T11" si="12">SUM(Q8:Q10)</f>
        <v>1285.4000000000001</v>
      </c>
      <c r="R11" s="4">
        <f t="shared" si="12"/>
        <v>2508</v>
      </c>
      <c r="S11" s="4">
        <f t="shared" si="12"/>
        <v>1757.6000000000001</v>
      </c>
      <c r="T11" s="45">
        <f t="shared" si="12"/>
        <v>6700.6</v>
      </c>
      <c r="V11" s="45">
        <f>SUM(V8:V10)</f>
        <v>1956</v>
      </c>
      <c r="W11" s="45">
        <f>SUM(W8:W10)</f>
        <v>1851</v>
      </c>
      <c r="X11" s="45">
        <f>SUM(X8:X10)</f>
        <v>2694</v>
      </c>
      <c r="Y11" s="45">
        <f>SUM(Y8:Y10)</f>
        <v>1878</v>
      </c>
      <c r="Z11" s="45">
        <f>SUM(Z8:Z10)</f>
        <v>8379</v>
      </c>
      <c r="AA11" s="45"/>
      <c r="AB11" s="45">
        <f>SUM(AB8:AB10)</f>
        <v>2074</v>
      </c>
      <c r="AC11" s="45">
        <f>SUM(AC8:AC10)</f>
        <v>1945</v>
      </c>
      <c r="AD11" s="45">
        <f>SUM(AD8:AD10)</f>
        <v>2776</v>
      </c>
      <c r="AE11" s="45">
        <f>SUM(AE8:AE10)</f>
        <v>1981</v>
      </c>
      <c r="AF11" s="45">
        <f>SUM(AF8:AF10)</f>
        <v>8776</v>
      </c>
      <c r="AG11" s="33"/>
    </row>
    <row r="12" spans="2:33" x14ac:dyDescent="0.25">
      <c r="D12" s="1"/>
      <c r="E12" s="1"/>
      <c r="F12" s="1"/>
      <c r="G12" s="4"/>
      <c r="H12" s="4"/>
      <c r="I12" s="33"/>
      <c r="J12" s="4"/>
      <c r="K12" s="4"/>
      <c r="L12" s="4"/>
      <c r="M12" s="4"/>
      <c r="N12" s="4"/>
      <c r="P12" s="30"/>
      <c r="Q12" s="30"/>
      <c r="R12" s="30"/>
      <c r="S12" s="30"/>
      <c r="T12" s="102"/>
      <c r="V12" s="102"/>
      <c r="W12" s="30"/>
      <c r="X12" s="102"/>
      <c r="Y12" s="30"/>
      <c r="Z12" s="102"/>
      <c r="AA12" s="102"/>
      <c r="AB12" s="102"/>
      <c r="AC12" s="30"/>
      <c r="AD12" s="102"/>
      <c r="AE12" s="30"/>
      <c r="AF12" s="102"/>
    </row>
    <row r="13" spans="2:33" x14ac:dyDescent="0.25">
      <c r="B13" s="74" t="s">
        <v>123</v>
      </c>
      <c r="C13" s="75"/>
      <c r="D13" s="76"/>
      <c r="E13" s="76"/>
      <c r="F13" s="76"/>
      <c r="G13" s="76"/>
      <c r="H13" s="76"/>
      <c r="I13" s="77"/>
      <c r="J13" s="76"/>
      <c r="K13" s="76"/>
      <c r="L13" s="76"/>
      <c r="M13" s="76"/>
      <c r="N13" s="76"/>
      <c r="O13" s="75"/>
      <c r="P13" s="78"/>
      <c r="Q13" s="78"/>
      <c r="R13" s="78"/>
      <c r="S13" s="76"/>
      <c r="T13" s="104"/>
      <c r="U13" s="75"/>
      <c r="V13" s="104"/>
      <c r="W13" s="78"/>
      <c r="X13" s="104"/>
      <c r="Y13" s="76"/>
      <c r="Z13" s="104"/>
      <c r="AA13" s="102"/>
      <c r="AB13" s="104"/>
      <c r="AC13" s="78"/>
      <c r="AD13" s="104"/>
      <c r="AE13" s="76"/>
      <c r="AF13" s="104"/>
    </row>
    <row r="14" spans="2:33" x14ac:dyDescent="0.25">
      <c r="B14" s="28" t="s">
        <v>130</v>
      </c>
      <c r="D14" s="4">
        <v>742.4</v>
      </c>
      <c r="E14" s="4">
        <v>737.3</v>
      </c>
      <c r="F14" s="4">
        <v>1000.3</v>
      </c>
      <c r="G14" s="4">
        <v>673</v>
      </c>
      <c r="H14" s="4">
        <v>3153</v>
      </c>
      <c r="I14" s="33"/>
      <c r="J14" s="4">
        <v>770.5</v>
      </c>
      <c r="K14" s="4">
        <v>731.9</v>
      </c>
      <c r="L14" s="4">
        <v>965.8</v>
      </c>
      <c r="M14" s="4">
        <v>706.6</v>
      </c>
      <c r="N14" s="4">
        <v>3174.7999999999997</v>
      </c>
      <c r="P14" s="4">
        <v>795</v>
      </c>
      <c r="Q14" s="4">
        <v>729.6</v>
      </c>
      <c r="R14" s="4">
        <v>1002.2</v>
      </c>
      <c r="S14" s="4">
        <v>709.5</v>
      </c>
      <c r="T14" s="45">
        <v>3236</v>
      </c>
      <c r="V14" s="45">
        <v>817</v>
      </c>
      <c r="W14" s="45">
        <v>755</v>
      </c>
      <c r="X14" s="45">
        <v>1029</v>
      </c>
      <c r="Y14" s="45">
        <v>739</v>
      </c>
      <c r="Z14" s="45">
        <f>SUM(V14:Y14)</f>
        <v>3340</v>
      </c>
      <c r="AA14" s="45"/>
      <c r="AB14" s="45">
        <v>827</v>
      </c>
      <c r="AC14" s="45">
        <v>778</v>
      </c>
      <c r="AD14" s="45">
        <v>1054</v>
      </c>
      <c r="AE14" s="45">
        <v>721</v>
      </c>
      <c r="AF14" s="45">
        <f>SUM(AB14:AE14)</f>
        <v>3380</v>
      </c>
    </row>
    <row r="15" spans="2:33" x14ac:dyDescent="0.25">
      <c r="B15" s="28" t="s">
        <v>131</v>
      </c>
      <c r="D15" s="4">
        <v>257.60000000000002</v>
      </c>
      <c r="E15" s="4">
        <v>211.9</v>
      </c>
      <c r="F15" s="4">
        <v>351</v>
      </c>
      <c r="G15" s="4">
        <v>268.8</v>
      </c>
      <c r="H15" s="4">
        <v>1089.3</v>
      </c>
      <c r="I15" s="33"/>
      <c r="J15" s="4">
        <v>258.39999999999998</v>
      </c>
      <c r="K15" s="4">
        <v>232.8</v>
      </c>
      <c r="L15" s="4">
        <v>405.5</v>
      </c>
      <c r="M15" s="4">
        <v>308.7</v>
      </c>
      <c r="N15" s="4">
        <v>1205.4000000000001</v>
      </c>
      <c r="P15" s="4">
        <v>241.4</v>
      </c>
      <c r="Q15" s="4">
        <v>220.8</v>
      </c>
      <c r="R15" s="4">
        <v>400.3</v>
      </c>
      <c r="S15" s="4">
        <v>250.6</v>
      </c>
      <c r="T15" s="45">
        <v>1113</v>
      </c>
      <c r="V15" s="45">
        <v>294</v>
      </c>
      <c r="W15" s="45">
        <v>270</v>
      </c>
      <c r="X15" s="45">
        <v>471</v>
      </c>
      <c r="Y15" s="45">
        <v>301</v>
      </c>
      <c r="Z15" s="45">
        <f t="shared" ref="Z15:Z16" si="13">SUM(V15:Y15)</f>
        <v>1336</v>
      </c>
      <c r="AA15" s="45"/>
      <c r="AB15" s="45">
        <v>342</v>
      </c>
      <c r="AC15" s="45">
        <v>315</v>
      </c>
      <c r="AD15" s="45">
        <v>518</v>
      </c>
      <c r="AE15" s="45">
        <v>348</v>
      </c>
      <c r="AF15" s="45">
        <f t="shared" ref="AF15:AF16" si="14">SUM(AB15:AE15)</f>
        <v>1523</v>
      </c>
    </row>
    <row r="16" spans="2:33" x14ac:dyDescent="0.25">
      <c r="B16" s="6" t="s">
        <v>121</v>
      </c>
      <c r="D16" s="7">
        <v>21.280999999999949</v>
      </c>
      <c r="E16" s="7">
        <v>24.748258999999848</v>
      </c>
      <c r="F16" s="7">
        <v>27.136800000000221</v>
      </c>
      <c r="G16" s="7">
        <v>28.773940999999617</v>
      </c>
      <c r="H16" s="7">
        <v>101.93999999999963</v>
      </c>
      <c r="I16" s="33"/>
      <c r="J16" s="7">
        <v>24.599999999999909</v>
      </c>
      <c r="K16" s="7">
        <v>24.5</v>
      </c>
      <c r="L16" s="7">
        <v>24.900000000000091</v>
      </c>
      <c r="M16" s="7">
        <v>35.4</v>
      </c>
      <c r="N16" s="7">
        <v>109.4</v>
      </c>
      <c r="P16" s="7">
        <v>1.3</v>
      </c>
      <c r="Q16" s="7">
        <v>2.4</v>
      </c>
      <c r="R16" s="7">
        <v>-3.8</v>
      </c>
      <c r="S16" s="7">
        <v>7.7</v>
      </c>
      <c r="T16" s="103">
        <v>8</v>
      </c>
      <c r="V16" s="103">
        <v>2</v>
      </c>
      <c r="W16" s="103">
        <v>0</v>
      </c>
      <c r="X16" s="103">
        <v>3</v>
      </c>
      <c r="Y16" s="103">
        <v>2</v>
      </c>
      <c r="Z16" s="103">
        <f t="shared" si="13"/>
        <v>7</v>
      </c>
      <c r="AA16" s="45"/>
      <c r="AB16" s="103">
        <v>3</v>
      </c>
      <c r="AC16" s="103">
        <v>2</v>
      </c>
      <c r="AD16" s="103">
        <v>3</v>
      </c>
      <c r="AE16" s="103">
        <v>1</v>
      </c>
      <c r="AF16" s="103">
        <f t="shared" si="14"/>
        <v>9</v>
      </c>
    </row>
    <row r="17" spans="2:32" x14ac:dyDescent="0.25">
      <c r="B17" s="8" t="s">
        <v>124</v>
      </c>
      <c r="D17" s="4">
        <v>1021.2809999999999</v>
      </c>
      <c r="E17" s="4">
        <v>973.94825899999978</v>
      </c>
      <c r="F17" s="4">
        <v>1378.4368000000002</v>
      </c>
      <c r="G17" s="4">
        <v>970.57394099999954</v>
      </c>
      <c r="H17" s="4">
        <v>4344.24</v>
      </c>
      <c r="I17" s="33"/>
      <c r="J17" s="4">
        <v>1053.5</v>
      </c>
      <c r="K17" s="4">
        <v>989.2</v>
      </c>
      <c r="L17" s="4">
        <v>1396.2</v>
      </c>
      <c r="M17" s="4">
        <v>1050.7</v>
      </c>
      <c r="N17" s="4">
        <v>4489.5999999999995</v>
      </c>
      <c r="P17" s="4">
        <v>1037.7</v>
      </c>
      <c r="Q17" s="4">
        <v>952.8</v>
      </c>
      <c r="R17" s="4">
        <v>1398.7</v>
      </c>
      <c r="S17" s="4">
        <v>967.80000000000007</v>
      </c>
      <c r="T17" s="45">
        <v>4357</v>
      </c>
      <c r="V17" s="45">
        <f>SUM(V14:V16)</f>
        <v>1113</v>
      </c>
      <c r="W17" s="45">
        <f>SUM(W14:W16)</f>
        <v>1025</v>
      </c>
      <c r="X17" s="45">
        <f>SUM(X14:X16)</f>
        <v>1503</v>
      </c>
      <c r="Y17" s="45">
        <f>SUM(Y14:Y16)</f>
        <v>1042</v>
      </c>
      <c r="Z17" s="45">
        <f>SUM(Z14:Z16)</f>
        <v>4683</v>
      </c>
      <c r="AA17" s="45"/>
      <c r="AB17" s="45">
        <f>SUM(AB14:AB16)</f>
        <v>1172</v>
      </c>
      <c r="AC17" s="45">
        <f>SUM(AC14:AC16)</f>
        <v>1095</v>
      </c>
      <c r="AD17" s="45">
        <f>SUM(AD14:AD16)</f>
        <v>1575</v>
      </c>
      <c r="AE17" s="45">
        <f>SUM(AE14:AE16)</f>
        <v>1070</v>
      </c>
      <c r="AF17" s="45">
        <f>SUM(AF14:AF16)</f>
        <v>4912</v>
      </c>
    </row>
    <row r="18" spans="2:32" x14ac:dyDescent="0.25">
      <c r="D18" s="1"/>
      <c r="E18" s="1"/>
      <c r="F18" s="1"/>
      <c r="G18" s="4"/>
      <c r="H18" s="4"/>
      <c r="I18" s="33"/>
      <c r="J18" s="4"/>
      <c r="K18" s="4"/>
      <c r="L18" s="4"/>
      <c r="M18" s="4"/>
      <c r="N18" s="4"/>
      <c r="P18" s="30"/>
      <c r="Q18" s="30"/>
      <c r="R18" s="30"/>
      <c r="S18" s="30"/>
      <c r="T18" s="102"/>
      <c r="V18" s="102"/>
      <c r="W18" s="30"/>
      <c r="X18" s="102"/>
      <c r="Y18" s="30"/>
      <c r="Z18" s="102"/>
      <c r="AA18" s="102"/>
      <c r="AB18" s="102"/>
      <c r="AC18" s="30"/>
      <c r="AD18" s="102"/>
      <c r="AE18" s="30"/>
      <c r="AF18" s="102"/>
    </row>
    <row r="19" spans="2:32" x14ac:dyDescent="0.25">
      <c r="B19" s="79" t="s">
        <v>125</v>
      </c>
      <c r="C19" s="80"/>
      <c r="D19" s="81"/>
      <c r="E19" s="81"/>
      <c r="F19" s="81"/>
      <c r="G19" s="81"/>
      <c r="H19" s="81"/>
      <c r="I19" s="82"/>
      <c r="J19" s="81"/>
      <c r="K19" s="81"/>
      <c r="L19" s="81"/>
      <c r="M19" s="81"/>
      <c r="N19" s="81"/>
      <c r="O19" s="80"/>
      <c r="P19" s="83"/>
      <c r="Q19" s="83"/>
      <c r="R19" s="83"/>
      <c r="S19" s="81"/>
      <c r="T19" s="106"/>
      <c r="U19" s="80"/>
      <c r="V19" s="106"/>
      <c r="W19" s="83"/>
      <c r="X19" s="106"/>
      <c r="Y19" s="81"/>
      <c r="Z19" s="106"/>
      <c r="AA19" s="102"/>
      <c r="AB19" s="106"/>
      <c r="AC19" s="83"/>
      <c r="AD19" s="106"/>
      <c r="AE19" s="81"/>
      <c r="AF19" s="106"/>
    </row>
    <row r="20" spans="2:32" x14ac:dyDescent="0.25">
      <c r="B20" s="28" t="s">
        <v>130</v>
      </c>
      <c r="D20" s="4"/>
      <c r="E20" s="4"/>
      <c r="F20" s="4"/>
      <c r="G20" s="4"/>
      <c r="H20" s="4"/>
      <c r="I20" s="33"/>
      <c r="J20" s="4"/>
      <c r="K20" s="4"/>
      <c r="L20" s="4"/>
      <c r="M20" s="4"/>
      <c r="N20" s="4"/>
      <c r="P20" s="4"/>
      <c r="Q20" s="4">
        <v>152.1</v>
      </c>
      <c r="R20" s="4">
        <v>665.1</v>
      </c>
      <c r="S20" s="4">
        <v>468.5</v>
      </c>
      <c r="T20" s="45">
        <v>1285.7</v>
      </c>
      <c r="V20" s="45">
        <v>510</v>
      </c>
      <c r="W20" s="45">
        <v>492</v>
      </c>
      <c r="X20" s="45">
        <v>712</v>
      </c>
      <c r="Y20" s="45">
        <v>472</v>
      </c>
      <c r="Z20" s="45">
        <f>SUM(V20:Y20)</f>
        <v>2186</v>
      </c>
      <c r="AA20" s="45"/>
      <c r="AB20" s="45">
        <v>544</v>
      </c>
      <c r="AC20" s="45">
        <v>497</v>
      </c>
      <c r="AD20" s="45">
        <v>708</v>
      </c>
      <c r="AE20" s="45">
        <v>499</v>
      </c>
      <c r="AF20" s="45">
        <f>SUM(AB20:AE20)</f>
        <v>2248</v>
      </c>
    </row>
    <row r="21" spans="2:32" x14ac:dyDescent="0.25">
      <c r="B21" s="28" t="s">
        <v>131</v>
      </c>
      <c r="D21" s="4"/>
      <c r="E21" s="4"/>
      <c r="F21" s="4"/>
      <c r="G21" s="4"/>
      <c r="H21" s="4"/>
      <c r="I21" s="33"/>
      <c r="J21" s="4"/>
      <c r="K21" s="4"/>
      <c r="L21" s="4"/>
      <c r="M21" s="4"/>
      <c r="N21" s="4"/>
      <c r="P21" s="4"/>
      <c r="Q21" s="4">
        <v>65</v>
      </c>
      <c r="R21" s="4">
        <v>318.2</v>
      </c>
      <c r="S21" s="4">
        <v>191.7</v>
      </c>
      <c r="T21" s="45">
        <v>574.9</v>
      </c>
      <c r="V21" s="45">
        <v>204</v>
      </c>
      <c r="W21" s="45">
        <v>210</v>
      </c>
      <c r="X21" s="45">
        <v>337</v>
      </c>
      <c r="Y21" s="45">
        <v>214</v>
      </c>
      <c r="Z21" s="45">
        <f t="shared" ref="Z21" si="15">SUM(V21:Y21)</f>
        <v>965</v>
      </c>
      <c r="AA21" s="45"/>
      <c r="AB21" s="45">
        <v>213</v>
      </c>
      <c r="AC21" s="45">
        <v>206</v>
      </c>
      <c r="AD21" s="45">
        <v>333</v>
      </c>
      <c r="AE21" s="45">
        <v>247</v>
      </c>
      <c r="AF21" s="45">
        <f t="shared" ref="AF21" si="16">SUM(AB21:AE21)</f>
        <v>999</v>
      </c>
    </row>
    <row r="22" spans="2:32" x14ac:dyDescent="0.25">
      <c r="B22" s="6" t="s">
        <v>121</v>
      </c>
      <c r="D22" s="7"/>
      <c r="E22" s="7"/>
      <c r="F22" s="7"/>
      <c r="G22" s="7"/>
      <c r="H22" s="7"/>
      <c r="I22" s="33"/>
      <c r="J22" s="7"/>
      <c r="K22" s="7"/>
      <c r="L22" s="7"/>
      <c r="M22" s="7"/>
      <c r="N22" s="7"/>
      <c r="P22" s="7"/>
      <c r="Q22" s="7"/>
      <c r="R22" s="7"/>
      <c r="S22" s="7"/>
      <c r="T22" s="103"/>
      <c r="V22" s="103"/>
      <c r="W22" s="7"/>
      <c r="X22" s="103"/>
      <c r="Y22" s="103"/>
      <c r="Z22" s="103"/>
      <c r="AA22" s="45"/>
      <c r="AB22" s="103"/>
      <c r="AC22" s="7"/>
      <c r="AD22" s="7"/>
      <c r="AE22" s="103"/>
      <c r="AF22" s="103"/>
    </row>
    <row r="23" spans="2:32" x14ac:dyDescent="0.25">
      <c r="B23" s="8" t="s">
        <v>126</v>
      </c>
      <c r="D23" s="4"/>
      <c r="E23" s="4"/>
      <c r="F23" s="4"/>
      <c r="G23" s="4"/>
      <c r="H23" s="4"/>
      <c r="I23" s="33"/>
      <c r="J23" s="4"/>
      <c r="K23" s="4"/>
      <c r="L23" s="4"/>
      <c r="M23" s="4"/>
      <c r="N23" s="4"/>
      <c r="P23" s="4"/>
      <c r="Q23" s="4">
        <v>217.1</v>
      </c>
      <c r="R23" s="4">
        <v>983.3</v>
      </c>
      <c r="S23" s="4">
        <v>660.2</v>
      </c>
      <c r="T23" s="45">
        <v>1860.6</v>
      </c>
      <c r="V23" s="45">
        <f>SUM(V20:V22)</f>
        <v>714</v>
      </c>
      <c r="W23" s="45">
        <f>SUM(W20:W22)</f>
        <v>702</v>
      </c>
      <c r="X23" s="45">
        <f>SUM(X20:X22)</f>
        <v>1049</v>
      </c>
      <c r="Y23" s="45">
        <f>SUM(Y20:Y22)</f>
        <v>686</v>
      </c>
      <c r="Z23" s="45">
        <f>SUM(Z20:Z22)</f>
        <v>3151</v>
      </c>
      <c r="AA23" s="45"/>
      <c r="AB23" s="45">
        <f>SUM(AB20:AB22)</f>
        <v>757</v>
      </c>
      <c r="AC23" s="45">
        <f>SUM(AC20:AC22)</f>
        <v>703</v>
      </c>
      <c r="AD23" s="45">
        <f>SUM(AD20:AD22)</f>
        <v>1041</v>
      </c>
      <c r="AE23" s="45">
        <f>SUM(AE20:AE22)</f>
        <v>746</v>
      </c>
      <c r="AF23" s="45">
        <f>SUM(AF20:AF22)</f>
        <v>3247</v>
      </c>
    </row>
    <row r="24" spans="2:32" x14ac:dyDescent="0.25">
      <c r="D24" s="1"/>
      <c r="E24" s="1"/>
      <c r="F24" s="1"/>
      <c r="G24" s="4"/>
      <c r="H24" s="4"/>
      <c r="I24" s="33"/>
      <c r="J24" s="4"/>
      <c r="K24" s="4"/>
      <c r="L24" s="4"/>
      <c r="M24" s="4"/>
      <c r="N24" s="4"/>
      <c r="P24" s="30"/>
      <c r="Q24" s="30"/>
      <c r="R24" s="30"/>
      <c r="S24" s="30"/>
      <c r="T24" s="30"/>
      <c r="V24" s="30"/>
      <c r="W24" s="30"/>
      <c r="X24" s="30"/>
      <c r="Y24" s="30"/>
      <c r="Z24" s="30"/>
      <c r="AA24" s="30"/>
      <c r="AB24" s="30"/>
      <c r="AC24" s="30"/>
      <c r="AD24" s="30"/>
      <c r="AE24" s="30"/>
      <c r="AF24" s="30"/>
    </row>
    <row r="25" spans="2:32" x14ac:dyDescent="0.25">
      <c r="B25" s="124" t="s">
        <v>91</v>
      </c>
      <c r="C25" s="125"/>
      <c r="D25" s="123"/>
      <c r="E25" s="123"/>
      <c r="F25" s="123"/>
      <c r="G25" s="123"/>
      <c r="H25" s="123"/>
      <c r="I25" s="126"/>
      <c r="J25" s="123"/>
      <c r="K25" s="123"/>
      <c r="L25" s="123"/>
      <c r="M25" s="123"/>
      <c r="N25" s="123"/>
      <c r="O25" s="125"/>
      <c r="P25" s="127"/>
      <c r="Q25" s="127"/>
      <c r="R25" s="127"/>
      <c r="S25" s="123"/>
      <c r="T25" s="128"/>
      <c r="U25" s="125"/>
      <c r="V25" s="128"/>
      <c r="W25" s="127"/>
      <c r="X25" s="128"/>
      <c r="Y25" s="123"/>
      <c r="Z25" s="128"/>
      <c r="AA25" s="102"/>
      <c r="AB25" s="128"/>
      <c r="AC25" s="127"/>
      <c r="AD25" s="128"/>
      <c r="AE25" s="123"/>
      <c r="AF25" s="128"/>
    </row>
    <row r="26" spans="2:32" x14ac:dyDescent="0.25">
      <c r="B26" s="28" t="s">
        <v>130</v>
      </c>
      <c r="D26" s="4"/>
      <c r="E26" s="4"/>
      <c r="F26" s="4"/>
      <c r="G26" s="4"/>
      <c r="H26" s="4"/>
      <c r="I26" s="33"/>
      <c r="J26" s="4"/>
      <c r="K26" s="4"/>
      <c r="L26" s="4"/>
      <c r="M26" s="4"/>
      <c r="N26" s="4"/>
      <c r="P26" s="4"/>
      <c r="Q26" s="4"/>
      <c r="R26" s="4"/>
      <c r="S26" s="4"/>
      <c r="T26" s="45"/>
      <c r="V26" s="45"/>
      <c r="W26" s="45"/>
      <c r="X26" s="45"/>
      <c r="Y26" s="45"/>
      <c r="Z26" s="45"/>
      <c r="AA26" s="45"/>
      <c r="AB26" s="45"/>
      <c r="AC26" s="45"/>
      <c r="AD26" s="45"/>
      <c r="AE26" s="45"/>
      <c r="AF26" s="45"/>
    </row>
    <row r="27" spans="2:32" x14ac:dyDescent="0.25">
      <c r="B27" s="28" t="s">
        <v>131</v>
      </c>
      <c r="D27" s="4"/>
      <c r="E27" s="4"/>
      <c r="F27" s="4"/>
      <c r="G27" s="4"/>
      <c r="H27" s="4"/>
      <c r="I27" s="33"/>
      <c r="J27" s="4"/>
      <c r="K27" s="4"/>
      <c r="L27" s="4"/>
      <c r="M27" s="4"/>
      <c r="N27" s="4"/>
      <c r="P27" s="4">
        <v>84.5</v>
      </c>
      <c r="Q27" s="4">
        <v>88.8</v>
      </c>
      <c r="R27" s="4">
        <v>98.6</v>
      </c>
      <c r="S27" s="4">
        <v>107.1</v>
      </c>
      <c r="T27" s="45">
        <v>379</v>
      </c>
      <c r="V27" s="45">
        <v>101</v>
      </c>
      <c r="W27" s="45">
        <v>98</v>
      </c>
      <c r="X27" s="45">
        <v>115</v>
      </c>
      <c r="Y27" s="45">
        <v>119</v>
      </c>
      <c r="Z27" s="45">
        <f t="shared" ref="Z27:Z28" si="17">SUM(V27:Y27)</f>
        <v>433</v>
      </c>
      <c r="AA27" s="45"/>
      <c r="AB27" s="45">
        <v>111</v>
      </c>
      <c r="AC27" s="45">
        <v>111</v>
      </c>
      <c r="AD27" s="45">
        <v>122</v>
      </c>
      <c r="AE27" s="45">
        <v>126</v>
      </c>
      <c r="AF27" s="45">
        <f t="shared" ref="AF27:AF28" si="18">SUM(AB27:AE27)</f>
        <v>470</v>
      </c>
    </row>
    <row r="28" spans="2:32" x14ac:dyDescent="0.25">
      <c r="B28" s="6" t="s">
        <v>121</v>
      </c>
      <c r="D28" s="7"/>
      <c r="E28" s="7"/>
      <c r="F28" s="7"/>
      <c r="G28" s="7"/>
      <c r="H28" s="7"/>
      <c r="I28" s="33"/>
      <c r="J28" s="7"/>
      <c r="K28" s="7"/>
      <c r="L28" s="7"/>
      <c r="M28" s="7"/>
      <c r="N28" s="7"/>
      <c r="P28" s="7">
        <v>27.8</v>
      </c>
      <c r="Q28" s="7">
        <v>26.7</v>
      </c>
      <c r="R28" s="7">
        <v>27.4</v>
      </c>
      <c r="S28" s="7">
        <v>22.5</v>
      </c>
      <c r="T28" s="103">
        <v>104</v>
      </c>
      <c r="V28" s="103">
        <v>28</v>
      </c>
      <c r="W28" s="103">
        <v>26</v>
      </c>
      <c r="X28" s="103">
        <v>27</v>
      </c>
      <c r="Y28" s="103">
        <v>31</v>
      </c>
      <c r="Z28" s="103">
        <f t="shared" si="17"/>
        <v>112</v>
      </c>
      <c r="AA28" s="45"/>
      <c r="AB28" s="103">
        <v>34</v>
      </c>
      <c r="AC28" s="103">
        <v>36</v>
      </c>
      <c r="AD28" s="103">
        <v>38</v>
      </c>
      <c r="AE28" s="103">
        <v>39</v>
      </c>
      <c r="AF28" s="103">
        <f t="shared" si="18"/>
        <v>147</v>
      </c>
    </row>
    <row r="29" spans="2:32" x14ac:dyDescent="0.25">
      <c r="B29" s="8" t="s">
        <v>177</v>
      </c>
      <c r="D29" s="4"/>
      <c r="E29" s="4"/>
      <c r="F29" s="4"/>
      <c r="G29" s="4"/>
      <c r="H29" s="4"/>
      <c r="I29" s="33"/>
      <c r="J29" s="4"/>
      <c r="K29" s="4"/>
      <c r="L29" s="4"/>
      <c r="M29" s="4"/>
      <c r="N29" s="4"/>
      <c r="P29" s="4">
        <v>112.3</v>
      </c>
      <c r="Q29" s="4">
        <v>115.5</v>
      </c>
      <c r="R29" s="4">
        <v>126</v>
      </c>
      <c r="S29" s="4">
        <v>129.6</v>
      </c>
      <c r="T29" s="45">
        <v>483</v>
      </c>
      <c r="V29" s="45">
        <f>SUM(V26:V28)</f>
        <v>129</v>
      </c>
      <c r="W29" s="45">
        <f t="shared" ref="W29:X29" si="19">SUM(W26:W28)</f>
        <v>124</v>
      </c>
      <c r="X29" s="45">
        <f t="shared" si="19"/>
        <v>142</v>
      </c>
      <c r="Y29" s="45">
        <f>SUM(Y26:Y28)</f>
        <v>150</v>
      </c>
      <c r="Z29" s="45">
        <f>SUM(Z26:Z28)</f>
        <v>545</v>
      </c>
      <c r="AA29" s="45"/>
      <c r="AB29" s="45">
        <f>SUM(AB26:AB28)</f>
        <v>145</v>
      </c>
      <c r="AC29" s="45">
        <f>SUM(AC27:AC28)</f>
        <v>147</v>
      </c>
      <c r="AD29" s="45">
        <f>SUM(AD27:AD28)</f>
        <v>160</v>
      </c>
      <c r="AE29" s="45">
        <f>SUM(AE27:AE28)</f>
        <v>165</v>
      </c>
      <c r="AF29" s="45">
        <f>SUM(AF26:AF28)</f>
        <v>617</v>
      </c>
    </row>
    <row r="30" spans="2:32" x14ac:dyDescent="0.25">
      <c r="D30" s="1"/>
      <c r="E30" s="1"/>
      <c r="F30" s="1"/>
      <c r="G30" s="4"/>
      <c r="H30" s="4"/>
      <c r="I30" s="33"/>
      <c r="J30" s="4"/>
      <c r="K30" s="4"/>
      <c r="L30" s="4"/>
      <c r="M30" s="4"/>
      <c r="N30" s="4"/>
      <c r="P30" s="30"/>
      <c r="Q30" s="30"/>
      <c r="R30" s="30"/>
      <c r="S30" s="30"/>
      <c r="T30" s="30"/>
      <c r="V30" s="30"/>
      <c r="W30" s="30"/>
      <c r="X30" s="30"/>
      <c r="Y30" s="30"/>
      <c r="Z30" s="30"/>
      <c r="AA30" s="30"/>
      <c r="AB30" s="30"/>
      <c r="AC30" s="30"/>
      <c r="AD30" s="30"/>
      <c r="AE30" s="30"/>
      <c r="AF30" s="30"/>
    </row>
    <row r="31" spans="2:32" ht="96" x14ac:dyDescent="0.25">
      <c r="B31" s="84" t="s">
        <v>178</v>
      </c>
      <c r="S31" s="101" t="s">
        <v>112</v>
      </c>
      <c r="Y31" s="101"/>
      <c r="AE31" s="101"/>
    </row>
    <row r="33" spans="2:2" ht="24.75" x14ac:dyDescent="0.25">
      <c r="B33" s="84" t="s">
        <v>128</v>
      </c>
    </row>
  </sheetData>
  <pageMargins left="0.70866141732283472" right="0.70866141732283472" top="0.74803149606299213" bottom="0.74803149606299213" header="0.31496062992125984" footer="0.31496062992125984"/>
  <pageSetup paperSize="8" scale="70" orientation="landscape"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CFC7-3663-4CDD-8CE2-07F2D4ADF99C}">
  <sheetPr>
    <tabColor rgb="FFFFFF00"/>
    <pageSetUpPr fitToPage="1"/>
  </sheetPr>
  <dimension ref="A1:AV36"/>
  <sheetViews>
    <sheetView showGridLines="0" zoomScaleNormal="100" workbookViewId="0">
      <pane xSplit="3" ySplit="3" topLeftCell="H4" activePane="bottomRight" state="frozen"/>
      <selection pane="topRight" activeCell="D1" sqref="D1"/>
      <selection pane="bottomLeft" activeCell="A4" sqref="A4"/>
      <selection pane="bottomRight" activeCell="AD5" sqref="AD5"/>
    </sheetView>
  </sheetViews>
  <sheetFormatPr defaultColWidth="0" defaultRowHeight="15"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3" width="9.140625" style="2" hidden="1" customWidth="1" outlineLevel="1"/>
    <col min="14" max="14" width="9.140625" style="2" customWidth="1" collapsed="1"/>
    <col min="15" max="15" width="4" style="2" customWidth="1"/>
    <col min="16" max="18" width="9.140625" style="2" customWidth="1" outlineLevel="1"/>
    <col min="19" max="19" width="9.140625" style="59" customWidth="1" outlineLevel="1"/>
    <col min="20" max="20" width="9.140625" style="2" customWidth="1"/>
    <col min="21" max="21" width="4" style="2" customWidth="1"/>
    <col min="22" max="24" width="9.140625" style="2" customWidth="1" outlineLevel="1"/>
    <col min="25" max="25" width="9.140625" style="59" customWidth="1" outlineLevel="1"/>
    <col min="26" max="27" width="9.140625" style="2" customWidth="1"/>
    <col min="28" max="30" width="9.140625" style="2" customWidth="1" outlineLevel="1"/>
    <col min="31" max="31" width="9.140625" style="59" customWidth="1" outlineLevel="1"/>
    <col min="32" max="33" width="9.140625" style="2" customWidth="1"/>
    <col min="34" max="48" width="0" style="2" hidden="1" customWidth="1"/>
    <col min="49" max="16384" width="9.140625" style="2" hidden="1"/>
  </cols>
  <sheetData>
    <row r="1" spans="2:33" ht="99.75" customHeight="1" x14ac:dyDescent="0.5">
      <c r="B1" s="71" t="s">
        <v>151</v>
      </c>
      <c r="D1" s="61"/>
      <c r="E1" s="61"/>
      <c r="F1" s="61"/>
      <c r="G1" s="61"/>
      <c r="H1" s="61"/>
      <c r="J1" s="61"/>
      <c r="K1" s="61"/>
      <c r="L1" s="61"/>
      <c r="M1" s="61"/>
      <c r="N1" s="61"/>
      <c r="P1" s="61" t="s">
        <v>160</v>
      </c>
      <c r="Q1" s="61" t="s">
        <v>160</v>
      </c>
      <c r="R1" s="61"/>
      <c r="S1" s="61"/>
      <c r="T1" s="61" t="s">
        <v>160</v>
      </c>
      <c r="V1" s="61"/>
      <c r="W1" s="159"/>
      <c r="X1" s="159"/>
      <c r="Y1" s="61"/>
      <c r="Z1" s="61"/>
      <c r="AA1" s="61"/>
      <c r="AB1" s="61"/>
      <c r="AC1" s="159"/>
      <c r="AD1" s="159"/>
      <c r="AE1" s="61"/>
      <c r="AF1" s="61"/>
    </row>
    <row r="2" spans="2:33" s="26" customFormat="1" ht="15.75" x14ac:dyDescent="0.25">
      <c r="B2" s="72" t="s">
        <v>129</v>
      </c>
      <c r="D2" s="99" t="s">
        <v>84</v>
      </c>
      <c r="E2" s="100" t="str">
        <f>D2</f>
        <v>2021/22</v>
      </c>
      <c r="F2" s="99" t="str">
        <f>E2</f>
        <v>2021/22</v>
      </c>
      <c r="G2" s="100" t="str">
        <f>F2</f>
        <v>2021/22</v>
      </c>
      <c r="H2" s="99" t="str">
        <f>G2</f>
        <v>2021/22</v>
      </c>
      <c r="I2" s="64"/>
      <c r="J2" s="99" t="s">
        <v>92</v>
      </c>
      <c r="K2" s="100" t="str">
        <f>J2</f>
        <v>2022/23</v>
      </c>
      <c r="L2" s="99" t="str">
        <f>K2</f>
        <v>2022/23</v>
      </c>
      <c r="M2" s="100" t="str">
        <f>L2</f>
        <v>2022/23</v>
      </c>
      <c r="N2" s="99" t="str">
        <f>M2</f>
        <v>2022/23</v>
      </c>
      <c r="O2" s="63"/>
      <c r="P2" s="120" t="s">
        <v>101</v>
      </c>
      <c r="Q2" s="120" t="s">
        <v>101</v>
      </c>
      <c r="R2" s="99" t="s">
        <v>101</v>
      </c>
      <c r="S2" s="100" t="s">
        <v>101</v>
      </c>
      <c r="T2" s="120" t="s">
        <v>101</v>
      </c>
      <c r="U2" s="63"/>
      <c r="V2" s="99" t="s">
        <v>155</v>
      </c>
      <c r="W2" s="100" t="str">
        <f>V2</f>
        <v>2024/25</v>
      </c>
      <c r="X2" s="99" t="str">
        <f>W2</f>
        <v>2024/25</v>
      </c>
      <c r="Y2" s="100" t="str">
        <f>X2</f>
        <v>2024/25</v>
      </c>
      <c r="Z2" s="99" t="str">
        <f>Y2</f>
        <v>2024/25</v>
      </c>
      <c r="AA2" s="153"/>
      <c r="AB2" s="99" t="s">
        <v>181</v>
      </c>
      <c r="AC2" s="100" t="str">
        <f>AB2</f>
        <v>2025/26</v>
      </c>
      <c r="AD2" s="99" t="str">
        <f>AC2</f>
        <v>2025/26</v>
      </c>
      <c r="AE2" s="100" t="str">
        <f>AD2</f>
        <v>2025/26</v>
      </c>
      <c r="AF2" s="99" t="str">
        <f>AE2</f>
        <v>2025/26</v>
      </c>
      <c r="AG2" s="64"/>
    </row>
    <row r="3" spans="2:33" s="26" customFormat="1" ht="15.75" x14ac:dyDescent="0.25">
      <c r="B3" s="26" t="s">
        <v>7</v>
      </c>
      <c r="D3" s="99" t="s">
        <v>1</v>
      </c>
      <c r="E3" s="100" t="s">
        <v>2</v>
      </c>
      <c r="F3" s="99" t="s">
        <v>3</v>
      </c>
      <c r="G3" s="100" t="s">
        <v>4</v>
      </c>
      <c r="H3" s="99" t="s">
        <v>0</v>
      </c>
      <c r="I3" s="64"/>
      <c r="J3" s="99" t="s">
        <v>1</v>
      </c>
      <c r="K3" s="100" t="s">
        <v>2</v>
      </c>
      <c r="L3" s="99" t="s">
        <v>3</v>
      </c>
      <c r="M3" s="100" t="s">
        <v>4</v>
      </c>
      <c r="N3" s="99" t="s">
        <v>0</v>
      </c>
      <c r="O3" s="64"/>
      <c r="P3" s="120" t="s">
        <v>1</v>
      </c>
      <c r="Q3" s="120" t="s">
        <v>2</v>
      </c>
      <c r="R3" s="99" t="s">
        <v>3</v>
      </c>
      <c r="S3" s="100" t="s">
        <v>113</v>
      </c>
      <c r="T3" s="120" t="s">
        <v>0</v>
      </c>
      <c r="U3" s="64"/>
      <c r="V3" s="99" t="s">
        <v>1</v>
      </c>
      <c r="W3" s="100" t="s">
        <v>2</v>
      </c>
      <c r="X3" s="99" t="s">
        <v>3</v>
      </c>
      <c r="Y3" s="100" t="s">
        <v>4</v>
      </c>
      <c r="Z3" s="99" t="s">
        <v>0</v>
      </c>
      <c r="AA3" s="153"/>
      <c r="AB3" s="99" t="s">
        <v>1</v>
      </c>
      <c r="AC3" s="100" t="s">
        <v>2</v>
      </c>
      <c r="AD3" s="99" t="s">
        <v>3</v>
      </c>
      <c r="AE3" s="100" t="s">
        <v>4</v>
      </c>
      <c r="AF3" s="99" t="s">
        <v>0</v>
      </c>
      <c r="AG3" s="64"/>
    </row>
    <row r="4" spans="2:33" x14ac:dyDescent="0.25">
      <c r="D4" s="3"/>
    </row>
    <row r="5" spans="2:33" x14ac:dyDescent="0.25">
      <c r="B5" s="1" t="s">
        <v>8</v>
      </c>
      <c r="D5" s="4">
        <v>1021.3</v>
      </c>
      <c r="E5" s="4">
        <v>973.9</v>
      </c>
      <c r="F5" s="4">
        <v>1378.4</v>
      </c>
      <c r="G5" s="4">
        <v>970.59999999999968</v>
      </c>
      <c r="H5" s="4">
        <v>4344.2</v>
      </c>
      <c r="I5" s="33"/>
      <c r="J5" s="4">
        <v>1053.5</v>
      </c>
      <c r="K5" s="4">
        <v>989.2</v>
      </c>
      <c r="L5" s="4">
        <v>1396.2</v>
      </c>
      <c r="M5" s="4">
        <v>1050.7</v>
      </c>
      <c r="N5" s="4">
        <v>4489.6000000000004</v>
      </c>
      <c r="O5" s="34"/>
      <c r="P5" s="4">
        <v>1841.2801732646099</v>
      </c>
      <c r="Q5" s="4">
        <v>1727.0168000000001</v>
      </c>
      <c r="R5" s="4">
        <v>2508</v>
      </c>
      <c r="S5" s="4">
        <v>1757.6000000000004</v>
      </c>
      <c r="T5" s="45">
        <v>7833.8969999999999</v>
      </c>
      <c r="U5" s="34"/>
      <c r="V5" s="45">
        <f>+'Matas Proforma Group P&amp;L'!BT5</f>
        <v>1956</v>
      </c>
      <c r="W5" s="45">
        <f>+'Matas Proforma Group P&amp;L'!BU5</f>
        <v>1851</v>
      </c>
      <c r="X5" s="45">
        <f>+'Matas Proforma Group P&amp;L'!BV5</f>
        <v>2694</v>
      </c>
      <c r="Y5" s="45">
        <f>+'Matas Proforma Group P&amp;L'!BW5</f>
        <v>1878</v>
      </c>
      <c r="Z5" s="45">
        <f>'Matas Group P&amp;L and KPIs'!BT5</f>
        <v>8379</v>
      </c>
      <c r="AA5" s="45"/>
      <c r="AB5" s="45">
        <f>+'Matas Proforma Group P&amp;L'!BZ5</f>
        <v>2074</v>
      </c>
      <c r="AC5" s="45">
        <f>+'Matas Proforma Group P&amp;L'!CA5</f>
        <v>1945</v>
      </c>
      <c r="AD5" s="45">
        <f>+'Matas Proforma Group P&amp;L'!CB5</f>
        <v>2776</v>
      </c>
      <c r="AE5" s="45">
        <f>+'Matas Proforma Group P&amp;L'!CC5</f>
        <v>1981</v>
      </c>
      <c r="AF5" s="45">
        <f>'Matas Group P&amp;L and KPIs'!BZ5</f>
        <v>8776</v>
      </c>
    </row>
    <row r="6" spans="2:33" x14ac:dyDescent="0.25">
      <c r="D6" s="4"/>
      <c r="E6" s="4"/>
      <c r="F6" s="4"/>
      <c r="G6" s="4"/>
      <c r="H6" s="4"/>
      <c r="I6" s="33"/>
      <c r="J6" s="4"/>
      <c r="K6" s="4"/>
      <c r="L6" s="4"/>
      <c r="M6" s="4"/>
      <c r="N6" s="4"/>
      <c r="P6" s="30"/>
      <c r="Q6" s="30"/>
      <c r="R6" s="30"/>
      <c r="S6" s="4"/>
      <c r="T6" s="102"/>
      <c r="V6" s="102"/>
      <c r="W6" s="30"/>
      <c r="X6" s="102"/>
      <c r="Y6" s="4"/>
      <c r="Z6" s="30"/>
      <c r="AA6" s="30"/>
      <c r="AB6" s="102"/>
      <c r="AC6" s="30"/>
      <c r="AD6" s="102"/>
      <c r="AE6" s="102"/>
      <c r="AF6" s="30"/>
    </row>
    <row r="7" spans="2:33" x14ac:dyDescent="0.25">
      <c r="B7" s="8" t="s">
        <v>122</v>
      </c>
      <c r="D7" s="4"/>
      <c r="E7" s="4"/>
      <c r="F7" s="4"/>
      <c r="G7" s="4"/>
      <c r="H7" s="4"/>
      <c r="I7" s="33"/>
      <c r="J7" s="4"/>
      <c r="K7" s="4"/>
      <c r="L7" s="4"/>
      <c r="M7" s="4"/>
      <c r="N7" s="4"/>
      <c r="P7" s="30"/>
      <c r="Q7" s="30"/>
      <c r="R7" s="30"/>
      <c r="S7" s="4"/>
      <c r="T7" s="102"/>
      <c r="V7" s="102"/>
      <c r="W7" s="30"/>
      <c r="X7" s="102"/>
      <c r="Y7" s="4"/>
      <c r="Z7" s="30"/>
      <c r="AA7" s="30"/>
      <c r="AB7" s="102"/>
      <c r="AC7" s="30"/>
      <c r="AD7" s="102"/>
      <c r="AE7" s="102"/>
      <c r="AF7" s="30"/>
    </row>
    <row r="8" spans="2:33" x14ac:dyDescent="0.25">
      <c r="B8" s="28" t="s">
        <v>130</v>
      </c>
      <c r="D8" s="45">
        <v>742.4</v>
      </c>
      <c r="E8" s="45">
        <v>737.3</v>
      </c>
      <c r="F8" s="45">
        <v>1000.3</v>
      </c>
      <c r="G8" s="45">
        <v>673</v>
      </c>
      <c r="H8" s="4">
        <v>3153</v>
      </c>
      <c r="I8" s="33"/>
      <c r="J8" s="4">
        <v>770.5</v>
      </c>
      <c r="K8" s="4">
        <v>731.9</v>
      </c>
      <c r="L8" s="4">
        <v>965.8</v>
      </c>
      <c r="M8" s="4">
        <v>706.6</v>
      </c>
      <c r="N8" s="4">
        <v>3174.7999999999997</v>
      </c>
      <c r="O8" s="65"/>
      <c r="P8" s="4">
        <f>P14+P20+P26</f>
        <v>1289.5</v>
      </c>
      <c r="Q8" s="4">
        <f t="shared" ref="Q8:S8" si="0">Q14+Q20+Q26</f>
        <v>1192.5999999999999</v>
      </c>
      <c r="R8" s="4">
        <f t="shared" si="0"/>
        <v>1667.3000000000002</v>
      </c>
      <c r="S8" s="4">
        <f t="shared" si="0"/>
        <v>1178</v>
      </c>
      <c r="T8" s="45">
        <v>5327</v>
      </c>
      <c r="U8" s="65"/>
      <c r="V8" s="45">
        <f t="shared" ref="V8:Y10" si="1">V14+V20+V26</f>
        <v>1327</v>
      </c>
      <c r="W8" s="45">
        <f t="shared" si="1"/>
        <v>1247</v>
      </c>
      <c r="X8" s="45">
        <f t="shared" si="1"/>
        <v>1741</v>
      </c>
      <c r="Y8" s="45">
        <f t="shared" si="1"/>
        <v>1211</v>
      </c>
      <c r="Z8" s="45">
        <f>SUM(V8:Y8)</f>
        <v>5526</v>
      </c>
      <c r="AA8" s="45"/>
      <c r="AB8" s="45">
        <f>AB14+AB20+AB26</f>
        <v>1371</v>
      </c>
      <c r="AC8" s="45">
        <f>AC14+AC20+AC26</f>
        <v>1275</v>
      </c>
      <c r="AD8" s="45">
        <f>AD14+AD20+AD26</f>
        <v>1762</v>
      </c>
      <c r="AE8" s="45">
        <f>AE14+AE20+AE26</f>
        <v>1220</v>
      </c>
      <c r="AF8" s="45">
        <f>SUM(AB8:AE8)</f>
        <v>5628</v>
      </c>
    </row>
    <row r="9" spans="2:33" x14ac:dyDescent="0.25">
      <c r="B9" s="28" t="s">
        <v>131</v>
      </c>
      <c r="D9" s="45">
        <v>257.60000000000002</v>
      </c>
      <c r="E9" s="45">
        <v>211.9</v>
      </c>
      <c r="F9" s="45">
        <v>351</v>
      </c>
      <c r="G9" s="45">
        <v>268.8</v>
      </c>
      <c r="H9" s="4">
        <v>1089.3</v>
      </c>
      <c r="I9" s="33"/>
      <c r="J9" s="4">
        <v>258.39999999999998</v>
      </c>
      <c r="K9" s="4">
        <v>232.8</v>
      </c>
      <c r="L9" s="4">
        <v>405.5</v>
      </c>
      <c r="M9" s="4">
        <v>308.7</v>
      </c>
      <c r="N9" s="4">
        <v>1205.4000000000001</v>
      </c>
      <c r="O9" s="65"/>
      <c r="P9" s="4">
        <f t="shared" ref="P9:S9" si="2">P15+P21+P27</f>
        <v>522.70000000000005</v>
      </c>
      <c r="Q9" s="4">
        <f t="shared" si="2"/>
        <v>505.3</v>
      </c>
      <c r="R9" s="4">
        <f t="shared" si="2"/>
        <v>817.1</v>
      </c>
      <c r="S9" s="4">
        <f t="shared" si="2"/>
        <v>549.4</v>
      </c>
      <c r="T9" s="45">
        <v>2395</v>
      </c>
      <c r="U9" s="65"/>
      <c r="V9" s="45">
        <f t="shared" si="1"/>
        <v>599</v>
      </c>
      <c r="W9" s="45">
        <f t="shared" si="1"/>
        <v>578</v>
      </c>
      <c r="X9" s="45">
        <f t="shared" si="1"/>
        <v>923</v>
      </c>
      <c r="Y9" s="45">
        <f t="shared" si="1"/>
        <v>634</v>
      </c>
      <c r="Z9" s="45">
        <f t="shared" ref="Z9:Z10" si="3">SUM(V9:Y9)</f>
        <v>2734</v>
      </c>
      <c r="AA9" s="160"/>
      <c r="AB9" s="45">
        <f t="shared" ref="AB9:AC9" si="4">AB15+AB21+AB27</f>
        <v>666</v>
      </c>
      <c r="AC9" s="45">
        <f t="shared" si="4"/>
        <v>632</v>
      </c>
      <c r="AD9" s="45">
        <f t="shared" ref="AD9:AE9" si="5">AD15+AD21+AD27</f>
        <v>973</v>
      </c>
      <c r="AE9" s="45">
        <f t="shared" si="5"/>
        <v>721</v>
      </c>
      <c r="AF9" s="45">
        <f t="shared" ref="AF9:AF10" si="6">SUM(AB9:AE9)</f>
        <v>2992</v>
      </c>
    </row>
    <row r="10" spans="2:33" x14ac:dyDescent="0.25">
      <c r="B10" s="6" t="s">
        <v>121</v>
      </c>
      <c r="D10" s="103">
        <v>21.280999999999949</v>
      </c>
      <c r="E10" s="103">
        <v>24.748258999999848</v>
      </c>
      <c r="F10" s="103">
        <v>27.136800000000221</v>
      </c>
      <c r="G10" s="103">
        <v>28.773940999999617</v>
      </c>
      <c r="H10" s="7">
        <v>101.89999999999964</v>
      </c>
      <c r="I10" s="33"/>
      <c r="J10" s="7">
        <v>24.599999999999909</v>
      </c>
      <c r="K10" s="7">
        <v>24.5</v>
      </c>
      <c r="L10" s="7">
        <v>24.900000000000091</v>
      </c>
      <c r="M10" s="7">
        <v>35.4</v>
      </c>
      <c r="N10" s="7">
        <v>109.40000000000055</v>
      </c>
      <c r="O10" s="65"/>
      <c r="P10" s="7">
        <f t="shared" ref="P10:S10" si="7">P16+P22+P28</f>
        <v>29.1</v>
      </c>
      <c r="Q10" s="7">
        <f t="shared" si="7"/>
        <v>29.099999999999998</v>
      </c>
      <c r="R10" s="7">
        <f t="shared" si="7"/>
        <v>23.599999999999998</v>
      </c>
      <c r="S10" s="7">
        <f t="shared" si="7"/>
        <v>30.2</v>
      </c>
      <c r="T10" s="103">
        <v>112</v>
      </c>
      <c r="U10" s="65"/>
      <c r="V10" s="103">
        <f t="shared" si="1"/>
        <v>30</v>
      </c>
      <c r="W10" s="103">
        <f t="shared" si="1"/>
        <v>26</v>
      </c>
      <c r="X10" s="103">
        <f t="shared" si="1"/>
        <v>30</v>
      </c>
      <c r="Y10" s="103">
        <f t="shared" si="1"/>
        <v>33</v>
      </c>
      <c r="Z10" s="103">
        <f t="shared" si="3"/>
        <v>119</v>
      </c>
      <c r="AA10" s="45"/>
      <c r="AB10" s="103">
        <f t="shared" ref="AB10:AC10" si="8">AB16+AB22+AB28</f>
        <v>37</v>
      </c>
      <c r="AC10" s="103">
        <f t="shared" si="8"/>
        <v>38</v>
      </c>
      <c r="AD10" s="103">
        <f t="shared" ref="AD10:AE10" si="9">AD16+AD22+AD28</f>
        <v>41</v>
      </c>
      <c r="AE10" s="103">
        <f t="shared" si="9"/>
        <v>40</v>
      </c>
      <c r="AF10" s="103">
        <f t="shared" si="6"/>
        <v>156</v>
      </c>
    </row>
    <row r="11" spans="2:33" x14ac:dyDescent="0.25">
      <c r="B11" s="8" t="s">
        <v>120</v>
      </c>
      <c r="D11" s="45">
        <v>1021.2809999999999</v>
      </c>
      <c r="E11" s="45">
        <v>973.94825899999978</v>
      </c>
      <c r="F11" s="45">
        <v>1378.4368000000002</v>
      </c>
      <c r="G11" s="45">
        <v>970.57394099999954</v>
      </c>
      <c r="H11" s="4">
        <v>4344.2</v>
      </c>
      <c r="I11" s="33"/>
      <c r="J11" s="4">
        <v>1053.5</v>
      </c>
      <c r="K11" s="4">
        <v>989.2</v>
      </c>
      <c r="L11" s="4">
        <v>1396.2</v>
      </c>
      <c r="M11" s="4">
        <v>1050.7</v>
      </c>
      <c r="N11" s="4">
        <v>4489.6000000000004</v>
      </c>
      <c r="O11" s="65"/>
      <c r="P11" s="4">
        <f>SUM(P8:P10)</f>
        <v>1841.3</v>
      </c>
      <c r="Q11" s="4">
        <f>SUM(Q8:Q10)</f>
        <v>1726.9999999999998</v>
      </c>
      <c r="R11" s="4">
        <f>SUM(R8:R10)</f>
        <v>2508</v>
      </c>
      <c r="S11" s="4">
        <f>SUM(S8:S10)</f>
        <v>1757.6000000000001</v>
      </c>
      <c r="T11" s="45">
        <f>SUM(T8:T10)</f>
        <v>7834</v>
      </c>
      <c r="U11" s="65"/>
      <c r="V11" s="45">
        <f>SUM(V8:V10)</f>
        <v>1956</v>
      </c>
      <c r="W11" s="45">
        <f>SUM(W8:W10)</f>
        <v>1851</v>
      </c>
      <c r="X11" s="45">
        <f>SUM(X8:X10)</f>
        <v>2694</v>
      </c>
      <c r="Y11" s="45">
        <f>SUM(Y8:Y10)</f>
        <v>1878</v>
      </c>
      <c r="Z11" s="45">
        <f>SUM(Z8:Z10)</f>
        <v>8379</v>
      </c>
      <c r="AA11" s="45"/>
      <c r="AB11" s="45">
        <f>SUM(AB8:AB10)</f>
        <v>2074</v>
      </c>
      <c r="AC11" s="45">
        <f>SUM(AC8:AC10)</f>
        <v>1945</v>
      </c>
      <c r="AD11" s="45">
        <f>SUM(AD8:AD10)</f>
        <v>2776</v>
      </c>
      <c r="AE11" s="45">
        <f>SUM(AE8:AE10)</f>
        <v>1981</v>
      </c>
      <c r="AF11" s="45">
        <f>SUM(AF8:AF10)</f>
        <v>8776</v>
      </c>
    </row>
    <row r="12" spans="2:33" x14ac:dyDescent="0.25">
      <c r="D12" s="1"/>
      <c r="E12" s="1"/>
      <c r="F12" s="1"/>
      <c r="G12" s="4"/>
      <c r="H12" s="4"/>
      <c r="I12" s="33"/>
      <c r="J12" s="4"/>
      <c r="K12" s="4"/>
      <c r="L12" s="4"/>
      <c r="M12" s="4"/>
      <c r="N12" s="4"/>
      <c r="P12" s="30"/>
      <c r="Q12" s="30"/>
      <c r="R12" s="30"/>
      <c r="S12" s="30"/>
      <c r="T12" s="102"/>
      <c r="V12" s="102"/>
      <c r="W12" s="30"/>
      <c r="X12" s="102"/>
      <c r="Y12" s="30"/>
      <c r="Z12" s="102"/>
      <c r="AA12" s="102"/>
      <c r="AB12" s="102"/>
      <c r="AC12" s="30"/>
      <c r="AD12" s="102"/>
      <c r="AE12" s="102"/>
      <c r="AF12" s="102"/>
    </row>
    <row r="13" spans="2:33" x14ac:dyDescent="0.25">
      <c r="B13" s="74" t="s">
        <v>123</v>
      </c>
      <c r="C13" s="75"/>
      <c r="D13" s="76"/>
      <c r="E13" s="76"/>
      <c r="F13" s="76"/>
      <c r="G13" s="76"/>
      <c r="H13" s="76"/>
      <c r="I13" s="77"/>
      <c r="J13" s="76"/>
      <c r="K13" s="76"/>
      <c r="L13" s="76"/>
      <c r="M13" s="76"/>
      <c r="N13" s="76"/>
      <c r="O13" s="75"/>
      <c r="P13" s="78"/>
      <c r="Q13" s="78"/>
      <c r="R13" s="78"/>
      <c r="S13" s="76"/>
      <c r="T13" s="104"/>
      <c r="U13" s="75"/>
      <c r="V13" s="104"/>
      <c r="W13" s="78"/>
      <c r="X13" s="104"/>
      <c r="Y13" s="76"/>
      <c r="Z13" s="104"/>
      <c r="AA13" s="102"/>
      <c r="AB13" s="104"/>
      <c r="AC13" s="78"/>
      <c r="AD13" s="104"/>
      <c r="AE13" s="104"/>
      <c r="AF13" s="104"/>
    </row>
    <row r="14" spans="2:33" x14ac:dyDescent="0.25">
      <c r="B14" s="28" t="s">
        <v>130</v>
      </c>
      <c r="D14" s="45">
        <v>742.4</v>
      </c>
      <c r="E14" s="45">
        <v>737.3</v>
      </c>
      <c r="F14" s="45">
        <v>1000.3</v>
      </c>
      <c r="G14" s="45">
        <v>673</v>
      </c>
      <c r="H14" s="4">
        <v>3153</v>
      </c>
      <c r="I14" s="33"/>
      <c r="J14" s="4">
        <v>770.5</v>
      </c>
      <c r="K14" s="4">
        <v>731.9</v>
      </c>
      <c r="L14" s="4">
        <v>965.8</v>
      </c>
      <c r="M14" s="4">
        <v>706.6</v>
      </c>
      <c r="N14" s="4">
        <v>3174.7999999999997</v>
      </c>
      <c r="O14" s="65"/>
      <c r="P14" s="4">
        <f>+'Channel by banner'!P14</f>
        <v>795</v>
      </c>
      <c r="Q14" s="4">
        <f>+'Channel by banner'!Q14</f>
        <v>729.6</v>
      </c>
      <c r="R14" s="4">
        <f>+'Channel by banner'!R14</f>
        <v>1002.2</v>
      </c>
      <c r="S14" s="4">
        <f>+'Channel by banner'!S14</f>
        <v>709.5</v>
      </c>
      <c r="T14" s="45">
        <v>3236</v>
      </c>
      <c r="U14" s="65"/>
      <c r="V14" s="45">
        <f>+'Channel by banner'!V14</f>
        <v>817</v>
      </c>
      <c r="W14" s="45">
        <f>+'Channel by banner'!W14</f>
        <v>755</v>
      </c>
      <c r="X14" s="45">
        <f>+'Channel by banner'!X14</f>
        <v>1029</v>
      </c>
      <c r="Y14" s="45">
        <f>+'Channel by banner'!Y14</f>
        <v>739</v>
      </c>
      <c r="Z14" s="45">
        <f>SUM(V14:Y14)</f>
        <v>3340</v>
      </c>
      <c r="AA14" s="45"/>
      <c r="AB14" s="45">
        <f>+'Channel by banner'!AB14</f>
        <v>827</v>
      </c>
      <c r="AC14" s="45">
        <f>+'Channel by banner'!AC14</f>
        <v>778</v>
      </c>
      <c r="AD14" s="45">
        <f>+'Channel by banner'!AD14</f>
        <v>1054</v>
      </c>
      <c r="AE14" s="45">
        <f>+'Channel by banner'!AE14</f>
        <v>721</v>
      </c>
      <c r="AF14" s="45">
        <f>SUM(AB14:AE14)</f>
        <v>3380</v>
      </c>
    </row>
    <row r="15" spans="2:33" x14ac:dyDescent="0.25">
      <c r="B15" s="28" t="s">
        <v>131</v>
      </c>
      <c r="D15" s="45">
        <v>257.60000000000002</v>
      </c>
      <c r="E15" s="45">
        <v>211.9</v>
      </c>
      <c r="F15" s="45">
        <v>351</v>
      </c>
      <c r="G15" s="45">
        <v>268.8</v>
      </c>
      <c r="H15" s="4">
        <v>1089.3</v>
      </c>
      <c r="I15" s="33"/>
      <c r="J15" s="4">
        <v>258.39999999999998</v>
      </c>
      <c r="K15" s="4">
        <v>232.8</v>
      </c>
      <c r="L15" s="4">
        <v>405.5</v>
      </c>
      <c r="M15" s="4">
        <v>308.7</v>
      </c>
      <c r="N15" s="4">
        <v>1205.4000000000001</v>
      </c>
      <c r="O15" s="65"/>
      <c r="P15" s="4">
        <f>+'Channel by banner'!P15</f>
        <v>241.4</v>
      </c>
      <c r="Q15" s="4">
        <f>+'Channel by banner'!Q15</f>
        <v>220.8</v>
      </c>
      <c r="R15" s="4">
        <f>+'Channel by banner'!R15</f>
        <v>400.3</v>
      </c>
      <c r="S15" s="4">
        <f>+'Channel by banner'!S15</f>
        <v>250.6</v>
      </c>
      <c r="T15" s="45">
        <v>1113</v>
      </c>
      <c r="U15" s="65"/>
      <c r="V15" s="45">
        <f>+'Channel by banner'!V15</f>
        <v>294</v>
      </c>
      <c r="W15" s="45">
        <f>+'Channel by banner'!W15</f>
        <v>270</v>
      </c>
      <c r="X15" s="45">
        <f>+'Channel by banner'!X15</f>
        <v>471</v>
      </c>
      <c r="Y15" s="45">
        <f>+'Channel by banner'!Y15</f>
        <v>301</v>
      </c>
      <c r="Z15" s="45">
        <f t="shared" ref="Z15:Z16" si="10">SUM(V15:Y15)</f>
        <v>1336</v>
      </c>
      <c r="AA15" s="45"/>
      <c r="AB15" s="45">
        <f>+'Channel by banner'!AB15</f>
        <v>342</v>
      </c>
      <c r="AC15" s="45">
        <f>+'Channel by banner'!AC15</f>
        <v>315</v>
      </c>
      <c r="AD15" s="45">
        <f>+'Channel by banner'!AD15</f>
        <v>518</v>
      </c>
      <c r="AE15" s="45">
        <f>+'Channel by banner'!AE15</f>
        <v>348</v>
      </c>
      <c r="AF15" s="45">
        <f t="shared" ref="AF15:AF16" si="11">SUM(AB15:AE15)</f>
        <v>1523</v>
      </c>
    </row>
    <row r="16" spans="2:33" x14ac:dyDescent="0.25">
      <c r="B16" s="6" t="s">
        <v>121</v>
      </c>
      <c r="D16" s="103">
        <v>21.280999999999949</v>
      </c>
      <c r="E16" s="103">
        <v>24.748258999999848</v>
      </c>
      <c r="F16" s="103">
        <v>27.136800000000221</v>
      </c>
      <c r="G16" s="103">
        <v>28.773940999999617</v>
      </c>
      <c r="H16" s="7">
        <v>101.93999999999963</v>
      </c>
      <c r="I16" s="33"/>
      <c r="J16" s="7">
        <v>24.599999999999909</v>
      </c>
      <c r="K16" s="7">
        <v>24.5</v>
      </c>
      <c r="L16" s="7">
        <v>24.900000000000091</v>
      </c>
      <c r="M16" s="7">
        <v>35.4</v>
      </c>
      <c r="N16" s="7">
        <v>109.4</v>
      </c>
      <c r="O16" s="65"/>
      <c r="P16" s="7">
        <f>+'Channel by banner'!P16</f>
        <v>1.3</v>
      </c>
      <c r="Q16" s="7">
        <f>+'Channel by banner'!Q16</f>
        <v>2.4</v>
      </c>
      <c r="R16" s="7">
        <f>+'Channel by banner'!R16</f>
        <v>-3.8</v>
      </c>
      <c r="S16" s="7">
        <f>+'Channel by banner'!S16</f>
        <v>7.7</v>
      </c>
      <c r="T16" s="103">
        <v>8</v>
      </c>
      <c r="U16" s="65"/>
      <c r="V16" s="103">
        <f>+'Channel by banner'!V16</f>
        <v>2</v>
      </c>
      <c r="W16" s="103">
        <f>+'Channel by banner'!W16</f>
        <v>0</v>
      </c>
      <c r="X16" s="103">
        <f>+'Channel by banner'!X16</f>
        <v>3</v>
      </c>
      <c r="Y16" s="103">
        <f>+'Channel by banner'!Y16</f>
        <v>2</v>
      </c>
      <c r="Z16" s="103">
        <f t="shared" si="10"/>
        <v>7</v>
      </c>
      <c r="AA16" s="45"/>
      <c r="AB16" s="103">
        <f>+'Channel by banner'!AB16</f>
        <v>3</v>
      </c>
      <c r="AC16" s="103">
        <f>+'Channel by banner'!AC16</f>
        <v>2</v>
      </c>
      <c r="AD16" s="103">
        <f>+'Channel by banner'!AD16</f>
        <v>3</v>
      </c>
      <c r="AE16" s="103">
        <f>+'Channel by banner'!AE16</f>
        <v>1</v>
      </c>
      <c r="AF16" s="103">
        <f t="shared" si="11"/>
        <v>9</v>
      </c>
    </row>
    <row r="17" spans="2:32" x14ac:dyDescent="0.25">
      <c r="B17" s="8" t="s">
        <v>124</v>
      </c>
      <c r="D17" s="45">
        <v>1021.2809999999999</v>
      </c>
      <c r="E17" s="45">
        <v>973.94825899999978</v>
      </c>
      <c r="F17" s="45">
        <v>1378.4368000000002</v>
      </c>
      <c r="G17" s="45">
        <v>970.57394099999954</v>
      </c>
      <c r="H17" s="4">
        <v>4344.24</v>
      </c>
      <c r="I17" s="33"/>
      <c r="J17" s="4">
        <v>1053.5</v>
      </c>
      <c r="K17" s="4">
        <v>989.2</v>
      </c>
      <c r="L17" s="4">
        <v>1396.2</v>
      </c>
      <c r="M17" s="4">
        <v>1050.7</v>
      </c>
      <c r="N17" s="4">
        <v>4489.5999999999995</v>
      </c>
      <c r="O17" s="65"/>
      <c r="P17" s="4">
        <f>SUM(P14:P16)</f>
        <v>1037.7</v>
      </c>
      <c r="Q17" s="4">
        <f>SUM(Q14:Q16)</f>
        <v>952.80000000000007</v>
      </c>
      <c r="R17" s="4">
        <f>SUM(R14:R16)</f>
        <v>1398.7</v>
      </c>
      <c r="S17" s="4">
        <f>SUM(S14:S16)</f>
        <v>967.80000000000007</v>
      </c>
      <c r="T17" s="45">
        <f>SUM(T14:T16)</f>
        <v>4357</v>
      </c>
      <c r="U17" s="65"/>
      <c r="V17" s="45">
        <f>SUM(V14:V16)</f>
        <v>1113</v>
      </c>
      <c r="W17" s="45">
        <f>SUM(W14:W16)</f>
        <v>1025</v>
      </c>
      <c r="X17" s="45">
        <f>SUM(X14:X16)</f>
        <v>1503</v>
      </c>
      <c r="Y17" s="45">
        <f>SUM(Y14:Y16)</f>
        <v>1042</v>
      </c>
      <c r="Z17" s="45">
        <f>SUM(Z14:Z16)</f>
        <v>4683</v>
      </c>
      <c r="AA17" s="45"/>
      <c r="AB17" s="45">
        <f>SUM(AB14:AB16)</f>
        <v>1172</v>
      </c>
      <c r="AC17" s="45">
        <f>SUM(AC14:AC16)</f>
        <v>1095</v>
      </c>
      <c r="AD17" s="45">
        <f>SUM(AD14:AD16)</f>
        <v>1575</v>
      </c>
      <c r="AE17" s="45">
        <f>SUM(AE14:AE16)</f>
        <v>1070</v>
      </c>
      <c r="AF17" s="45">
        <f>SUM(AF14:AF16)</f>
        <v>4912</v>
      </c>
    </row>
    <row r="18" spans="2:32" x14ac:dyDescent="0.25">
      <c r="D18" s="45"/>
      <c r="E18" s="45"/>
      <c r="F18" s="45"/>
      <c r="G18" s="45"/>
      <c r="H18" s="45"/>
      <c r="I18" s="65"/>
      <c r="J18" s="45"/>
      <c r="K18" s="45"/>
      <c r="L18" s="45"/>
      <c r="M18" s="45"/>
      <c r="N18" s="45"/>
      <c r="O18" s="65"/>
      <c r="P18" s="102"/>
      <c r="Q18" s="102"/>
      <c r="R18" s="102"/>
      <c r="S18" s="102"/>
      <c r="T18" s="102"/>
      <c r="U18" s="65"/>
      <c r="V18" s="102"/>
      <c r="W18" s="102"/>
      <c r="X18" s="102"/>
      <c r="Y18" s="102"/>
      <c r="Z18" s="102"/>
      <c r="AA18" s="102"/>
      <c r="AB18" s="102"/>
      <c r="AC18" s="102"/>
      <c r="AD18" s="102"/>
      <c r="AE18" s="102"/>
      <c r="AF18" s="102"/>
    </row>
    <row r="19" spans="2:32" x14ac:dyDescent="0.25">
      <c r="B19" s="79" t="s">
        <v>125</v>
      </c>
      <c r="C19" s="80"/>
      <c r="D19" s="81"/>
      <c r="E19" s="81"/>
      <c r="F19" s="81"/>
      <c r="G19" s="81"/>
      <c r="H19" s="81"/>
      <c r="I19" s="82"/>
      <c r="J19" s="81"/>
      <c r="K19" s="81"/>
      <c r="L19" s="81"/>
      <c r="M19" s="81"/>
      <c r="N19" s="81"/>
      <c r="O19" s="80"/>
      <c r="P19" s="83"/>
      <c r="Q19" s="83"/>
      <c r="R19" s="83"/>
      <c r="S19" s="81"/>
      <c r="T19" s="106"/>
      <c r="U19" s="80"/>
      <c r="V19" s="106"/>
      <c r="W19" s="83"/>
      <c r="X19" s="106"/>
      <c r="Y19" s="81"/>
      <c r="Z19" s="106"/>
      <c r="AA19" s="102"/>
      <c r="AB19" s="106"/>
      <c r="AC19" s="83"/>
      <c r="AD19" s="106"/>
      <c r="AE19" s="106"/>
      <c r="AF19" s="106"/>
    </row>
    <row r="20" spans="2:32" x14ac:dyDescent="0.25">
      <c r="B20" s="28" t="s">
        <v>130</v>
      </c>
      <c r="D20" s="4"/>
      <c r="E20" s="4"/>
      <c r="F20" s="4"/>
      <c r="G20" s="4"/>
      <c r="H20" s="4"/>
      <c r="I20" s="33"/>
      <c r="J20" s="4"/>
      <c r="K20" s="4"/>
      <c r="L20" s="4"/>
      <c r="M20" s="4"/>
      <c r="N20" s="4"/>
      <c r="P20" s="4">
        <v>494.5</v>
      </c>
      <c r="Q20" s="4">
        <v>463</v>
      </c>
      <c r="R20" s="4">
        <v>665.1</v>
      </c>
      <c r="S20" s="4">
        <v>468.5</v>
      </c>
      <c r="T20" s="45">
        <v>2091</v>
      </c>
      <c r="U20" s="65"/>
      <c r="V20" s="45">
        <f>+'Channel by banner'!V20</f>
        <v>510</v>
      </c>
      <c r="W20" s="45">
        <f>+'Channel by banner'!W20</f>
        <v>492</v>
      </c>
      <c r="X20" s="45">
        <f>+'Channel by banner'!X20</f>
        <v>712</v>
      </c>
      <c r="Y20" s="45">
        <f>+'Channel by banner'!Y20</f>
        <v>472</v>
      </c>
      <c r="Z20" s="45">
        <f>SUM(V20:Y20)</f>
        <v>2186</v>
      </c>
      <c r="AA20" s="45"/>
      <c r="AB20" s="45">
        <f>+'Channel by banner'!AB20</f>
        <v>544</v>
      </c>
      <c r="AC20" s="45">
        <f>+'Channel by banner'!AC20</f>
        <v>497</v>
      </c>
      <c r="AD20" s="45">
        <f>+'Channel by banner'!AD20</f>
        <v>708</v>
      </c>
      <c r="AE20" s="45">
        <f>+'Channel by banner'!AE20</f>
        <v>499</v>
      </c>
      <c r="AF20" s="45">
        <f>SUM(AB20:AE20)</f>
        <v>2248</v>
      </c>
    </row>
    <row r="21" spans="2:32" x14ac:dyDescent="0.25">
      <c r="B21" s="28" t="s">
        <v>131</v>
      </c>
      <c r="D21" s="4"/>
      <c r="E21" s="4"/>
      <c r="F21" s="4"/>
      <c r="G21" s="4"/>
      <c r="H21" s="4"/>
      <c r="I21" s="33"/>
      <c r="J21" s="4"/>
      <c r="K21" s="4"/>
      <c r="L21" s="4"/>
      <c r="M21" s="4"/>
      <c r="N21" s="4"/>
      <c r="P21" s="4">
        <v>196.8</v>
      </c>
      <c r="Q21" s="4">
        <v>195.7</v>
      </c>
      <c r="R21" s="4">
        <v>318.2</v>
      </c>
      <c r="S21" s="4">
        <v>191.7</v>
      </c>
      <c r="T21" s="45">
        <v>903</v>
      </c>
      <c r="U21" s="65"/>
      <c r="V21" s="45">
        <f>+'Channel by banner'!V21</f>
        <v>204</v>
      </c>
      <c r="W21" s="45">
        <f>+'Channel by banner'!W21</f>
        <v>210</v>
      </c>
      <c r="X21" s="45">
        <f>+'Channel by banner'!X21</f>
        <v>337</v>
      </c>
      <c r="Y21" s="45">
        <f>+'Channel by banner'!Y21</f>
        <v>214</v>
      </c>
      <c r="Z21" s="45">
        <f t="shared" ref="Z21" si="12">SUM(V21:Y21)</f>
        <v>965</v>
      </c>
      <c r="AA21" s="45"/>
      <c r="AB21" s="45">
        <f>+'Channel by banner'!AB21</f>
        <v>213</v>
      </c>
      <c r="AC21" s="45">
        <f>+'Channel by banner'!AC21</f>
        <v>206</v>
      </c>
      <c r="AD21" s="45">
        <f>+'Channel by banner'!AD21</f>
        <v>333</v>
      </c>
      <c r="AE21" s="45">
        <f>+'Channel by banner'!AE21</f>
        <v>247</v>
      </c>
      <c r="AF21" s="45">
        <f t="shared" ref="AF21" si="13">SUM(AB21:AE21)</f>
        <v>999</v>
      </c>
    </row>
    <row r="22" spans="2:32" x14ac:dyDescent="0.25">
      <c r="B22" s="6" t="s">
        <v>121</v>
      </c>
      <c r="D22" s="7"/>
      <c r="E22" s="7"/>
      <c r="F22" s="7"/>
      <c r="G22" s="7"/>
      <c r="H22" s="7"/>
      <c r="I22" s="33"/>
      <c r="J22" s="7"/>
      <c r="K22" s="7"/>
      <c r="L22" s="7"/>
      <c r="M22" s="7"/>
      <c r="N22" s="7"/>
      <c r="P22" s="7"/>
      <c r="Q22" s="7"/>
      <c r="R22" s="7"/>
      <c r="S22" s="7"/>
      <c r="T22" s="103"/>
      <c r="U22" s="65"/>
      <c r="V22" s="103"/>
      <c r="W22" s="103"/>
      <c r="X22" s="103"/>
      <c r="Y22" s="103"/>
      <c r="Z22" s="103"/>
      <c r="AA22" s="45"/>
      <c r="AB22" s="103"/>
      <c r="AC22" s="103"/>
      <c r="AD22" s="103"/>
      <c r="AE22" s="103"/>
      <c r="AF22" s="103"/>
    </row>
    <row r="23" spans="2:32" x14ac:dyDescent="0.25">
      <c r="B23" s="8" t="s">
        <v>126</v>
      </c>
      <c r="D23" s="4"/>
      <c r="E23" s="4"/>
      <c r="F23" s="4"/>
      <c r="G23" s="4"/>
      <c r="H23" s="4"/>
      <c r="I23" s="33"/>
      <c r="J23" s="4"/>
      <c r="K23" s="4"/>
      <c r="L23" s="4"/>
      <c r="M23" s="4"/>
      <c r="N23" s="4"/>
      <c r="P23" s="4">
        <v>691.3</v>
      </c>
      <c r="Q23" s="4">
        <v>658.7</v>
      </c>
      <c r="R23" s="4">
        <v>983.3</v>
      </c>
      <c r="S23" s="4">
        <v>660.2</v>
      </c>
      <c r="T23" s="45">
        <f>SUM(T20:T22)</f>
        <v>2994</v>
      </c>
      <c r="U23" s="65"/>
      <c r="V23" s="45">
        <f>SUM(V20:V22)</f>
        <v>714</v>
      </c>
      <c r="W23" s="45">
        <f>SUM(W20:W22)</f>
        <v>702</v>
      </c>
      <c r="X23" s="45">
        <f>SUM(X20:X22)</f>
        <v>1049</v>
      </c>
      <c r="Y23" s="45">
        <f>SUM(Y20:Y22)</f>
        <v>686</v>
      </c>
      <c r="Z23" s="45">
        <f>SUM(Z20:Z22)</f>
        <v>3151</v>
      </c>
      <c r="AA23" s="45"/>
      <c r="AB23" s="45">
        <f>SUM(AB20:AB22)</f>
        <v>757</v>
      </c>
      <c r="AC23" s="45">
        <f>SUM(AC20:AC22)</f>
        <v>703</v>
      </c>
      <c r="AD23" s="45">
        <f>SUM(AD20:AD22)</f>
        <v>1041</v>
      </c>
      <c r="AE23" s="45">
        <f>SUM(AE20:AE22)</f>
        <v>746</v>
      </c>
      <c r="AF23" s="45">
        <f>SUM(AF20:AF22)</f>
        <v>3247</v>
      </c>
    </row>
    <row r="24" spans="2:32" x14ac:dyDescent="0.25">
      <c r="D24" s="1"/>
      <c r="E24" s="1"/>
      <c r="F24" s="1"/>
      <c r="G24" s="4"/>
      <c r="H24" s="4"/>
      <c r="I24" s="33"/>
      <c r="J24" s="4"/>
      <c r="K24" s="4"/>
      <c r="L24" s="4"/>
      <c r="M24" s="4"/>
      <c r="N24" s="4"/>
      <c r="P24" s="30"/>
      <c r="Q24" s="30"/>
      <c r="R24" s="30"/>
      <c r="S24" s="30"/>
      <c r="T24" s="102"/>
      <c r="U24" s="65"/>
      <c r="V24" s="102"/>
      <c r="W24" s="102"/>
      <c r="X24" s="102"/>
      <c r="Y24" s="102"/>
      <c r="Z24" s="102"/>
      <c r="AA24" s="102"/>
      <c r="AB24" s="102"/>
      <c r="AC24" s="102"/>
      <c r="AD24" s="102"/>
      <c r="AE24" s="102"/>
      <c r="AF24" s="102"/>
    </row>
    <row r="25" spans="2:32" x14ac:dyDescent="0.25">
      <c r="B25" s="124" t="s">
        <v>91</v>
      </c>
      <c r="C25" s="125"/>
      <c r="D25" s="123"/>
      <c r="E25" s="123"/>
      <c r="F25" s="123"/>
      <c r="G25" s="123"/>
      <c r="H25" s="123"/>
      <c r="I25" s="126"/>
      <c r="J25" s="123"/>
      <c r="K25" s="123"/>
      <c r="L25" s="123"/>
      <c r="M25" s="123"/>
      <c r="N25" s="123"/>
      <c r="O25" s="125"/>
      <c r="P25" s="127"/>
      <c r="Q25" s="127"/>
      <c r="R25" s="127"/>
      <c r="S25" s="123"/>
      <c r="T25" s="128"/>
      <c r="U25" s="131"/>
      <c r="V25" s="128"/>
      <c r="W25" s="128"/>
      <c r="X25" s="128"/>
      <c r="Y25" s="129"/>
      <c r="Z25" s="128"/>
      <c r="AA25" s="102"/>
      <c r="AB25" s="128"/>
      <c r="AC25" s="128"/>
      <c r="AD25" s="128"/>
      <c r="AE25" s="128"/>
      <c r="AF25" s="128"/>
    </row>
    <row r="26" spans="2:32" x14ac:dyDescent="0.25">
      <c r="B26" s="28" t="s">
        <v>130</v>
      </c>
      <c r="D26" s="4"/>
      <c r="E26" s="4"/>
      <c r="F26" s="4"/>
      <c r="G26" s="4"/>
      <c r="H26" s="4"/>
      <c r="I26" s="33"/>
      <c r="J26" s="4"/>
      <c r="K26" s="4"/>
      <c r="L26" s="4"/>
      <c r="M26" s="4"/>
      <c r="N26" s="4"/>
      <c r="P26" s="4"/>
      <c r="Q26" s="4"/>
      <c r="R26" s="4"/>
      <c r="S26" s="4"/>
      <c r="T26" s="45"/>
      <c r="U26" s="65"/>
      <c r="V26" s="45"/>
      <c r="W26" s="45"/>
      <c r="X26" s="45"/>
      <c r="Y26" s="45"/>
      <c r="Z26" s="45"/>
      <c r="AA26" s="45"/>
      <c r="AB26" s="45"/>
      <c r="AC26" s="45"/>
      <c r="AD26" s="45"/>
      <c r="AE26" s="45"/>
      <c r="AF26" s="45"/>
    </row>
    <row r="27" spans="2:32" x14ac:dyDescent="0.25">
      <c r="B27" s="28" t="s">
        <v>131</v>
      </c>
      <c r="D27" s="4"/>
      <c r="E27" s="4"/>
      <c r="F27" s="4"/>
      <c r="G27" s="4"/>
      <c r="H27" s="4"/>
      <c r="I27" s="33"/>
      <c r="J27" s="4"/>
      <c r="K27" s="4"/>
      <c r="L27" s="4"/>
      <c r="M27" s="4"/>
      <c r="N27" s="4"/>
      <c r="P27" s="4">
        <v>84.5</v>
      </c>
      <c r="Q27" s="4">
        <v>88.8</v>
      </c>
      <c r="R27" s="4">
        <v>98.6</v>
      </c>
      <c r="S27" s="4">
        <v>107.1</v>
      </c>
      <c r="T27" s="45">
        <v>379</v>
      </c>
      <c r="U27" s="65"/>
      <c r="V27" s="45">
        <f>+'Channel by banner'!V27</f>
        <v>101</v>
      </c>
      <c r="W27" s="45">
        <f>+'Channel by banner'!W27</f>
        <v>98</v>
      </c>
      <c r="X27" s="45">
        <f>+'Channel by banner'!X27</f>
        <v>115</v>
      </c>
      <c r="Y27" s="45">
        <f>+'Channel by banner'!Y27</f>
        <v>119</v>
      </c>
      <c r="Z27" s="45">
        <f t="shared" ref="Z27:Z28" si="14">SUM(V27:Y27)</f>
        <v>433</v>
      </c>
      <c r="AA27" s="45"/>
      <c r="AB27" s="45">
        <f>+'Channel by banner'!AB27</f>
        <v>111</v>
      </c>
      <c r="AC27" s="45">
        <f>+'Channel by banner'!AC27</f>
        <v>111</v>
      </c>
      <c r="AD27" s="45">
        <f>+'Channel by banner'!AD27</f>
        <v>122</v>
      </c>
      <c r="AE27" s="45">
        <f>+'Channel by banner'!AE27</f>
        <v>126</v>
      </c>
      <c r="AF27" s="45">
        <f t="shared" ref="AF27:AF28" si="15">SUM(AB27:AE27)</f>
        <v>470</v>
      </c>
    </row>
    <row r="28" spans="2:32" x14ac:dyDescent="0.25">
      <c r="B28" s="6" t="s">
        <v>121</v>
      </c>
      <c r="D28" s="7"/>
      <c r="E28" s="7"/>
      <c r="F28" s="7"/>
      <c r="G28" s="7"/>
      <c r="H28" s="7"/>
      <c r="I28" s="33"/>
      <c r="J28" s="7"/>
      <c r="K28" s="7"/>
      <c r="L28" s="7"/>
      <c r="M28" s="7"/>
      <c r="N28" s="7"/>
      <c r="P28" s="7">
        <v>27.8</v>
      </c>
      <c r="Q28" s="7">
        <v>26.7</v>
      </c>
      <c r="R28" s="7">
        <v>27.4</v>
      </c>
      <c r="S28" s="7">
        <v>22.5</v>
      </c>
      <c r="T28" s="103">
        <v>104</v>
      </c>
      <c r="U28" s="65"/>
      <c r="V28" s="103">
        <f>+'Channel by banner'!V28</f>
        <v>28</v>
      </c>
      <c r="W28" s="103">
        <f>+'Channel by banner'!W28</f>
        <v>26</v>
      </c>
      <c r="X28" s="103">
        <f>+'Channel by banner'!X28</f>
        <v>27</v>
      </c>
      <c r="Y28" s="103">
        <f>+'Channel by banner'!Y28</f>
        <v>31</v>
      </c>
      <c r="Z28" s="103">
        <f t="shared" si="14"/>
        <v>112</v>
      </c>
      <c r="AA28" s="45"/>
      <c r="AB28" s="103">
        <f>+'Channel by banner'!AB28</f>
        <v>34</v>
      </c>
      <c r="AC28" s="103">
        <f>+'Channel by banner'!AC28</f>
        <v>36</v>
      </c>
      <c r="AD28" s="103">
        <f>+'Channel by banner'!AD28</f>
        <v>38</v>
      </c>
      <c r="AE28" s="103">
        <f>+'Channel by banner'!AE28</f>
        <v>39</v>
      </c>
      <c r="AF28" s="103">
        <f t="shared" si="15"/>
        <v>147</v>
      </c>
    </row>
    <row r="29" spans="2:32" x14ac:dyDescent="0.25">
      <c r="B29" s="8" t="s">
        <v>177</v>
      </c>
      <c r="D29" s="4"/>
      <c r="E29" s="4"/>
      <c r="F29" s="4"/>
      <c r="G29" s="4"/>
      <c r="H29" s="4"/>
      <c r="I29" s="33"/>
      <c r="J29" s="4"/>
      <c r="K29" s="4"/>
      <c r="L29" s="4"/>
      <c r="M29" s="4"/>
      <c r="N29" s="4"/>
      <c r="P29" s="4">
        <f>SUM(P26:P28)</f>
        <v>112.3</v>
      </c>
      <c r="Q29" s="4">
        <f t="shared" ref="Q29:S29" si="16">SUM(Q26:Q28)</f>
        <v>115.5</v>
      </c>
      <c r="R29" s="4">
        <f t="shared" si="16"/>
        <v>126</v>
      </c>
      <c r="S29" s="4">
        <f t="shared" si="16"/>
        <v>129.6</v>
      </c>
      <c r="T29" s="45">
        <f>SUM(T26:T28)</f>
        <v>483</v>
      </c>
      <c r="U29" s="65"/>
      <c r="V29" s="45">
        <f>SUM(V26:V28)</f>
        <v>129</v>
      </c>
      <c r="W29" s="45">
        <f t="shared" ref="W29:Y29" si="17">SUM(W26:W28)</f>
        <v>124</v>
      </c>
      <c r="X29" s="45">
        <f t="shared" si="17"/>
        <v>142</v>
      </c>
      <c r="Y29" s="45">
        <f t="shared" si="17"/>
        <v>150</v>
      </c>
      <c r="Z29" s="45">
        <f>SUM(Z26:Z28)</f>
        <v>545</v>
      </c>
      <c r="AA29" s="45"/>
      <c r="AB29" s="45">
        <f>SUM(AB26:AB28)</f>
        <v>145</v>
      </c>
      <c r="AC29" s="45">
        <f>SUM(AC26:AC28)</f>
        <v>147</v>
      </c>
      <c r="AD29" s="45">
        <f>SUM(AD26:AD28)</f>
        <v>160</v>
      </c>
      <c r="AE29" s="45">
        <f>SUM(AE26:AE28)</f>
        <v>165</v>
      </c>
      <c r="AF29" s="45">
        <f>SUM(AF26:AF28)</f>
        <v>617</v>
      </c>
    </row>
    <row r="30" spans="2:32" x14ac:dyDescent="0.25">
      <c r="D30" s="1"/>
      <c r="E30" s="1"/>
      <c r="F30" s="1"/>
      <c r="G30" s="4"/>
      <c r="H30" s="4"/>
      <c r="I30" s="33"/>
      <c r="J30" s="4"/>
      <c r="K30" s="4"/>
      <c r="L30" s="4"/>
      <c r="M30" s="4"/>
      <c r="N30" s="4"/>
      <c r="P30" s="30"/>
      <c r="Q30" s="30"/>
      <c r="R30" s="30"/>
      <c r="S30" s="30"/>
      <c r="T30" s="30"/>
      <c r="V30" s="30"/>
      <c r="W30" s="30"/>
      <c r="X30" s="30"/>
      <c r="Y30" s="30"/>
      <c r="Z30" s="30"/>
      <c r="AA30" s="30"/>
      <c r="AB30" s="30"/>
      <c r="AC30" s="30"/>
      <c r="AD30" s="30"/>
      <c r="AE30" s="30"/>
      <c r="AF30" s="30"/>
    </row>
    <row r="31" spans="2:32" ht="96" x14ac:dyDescent="0.25">
      <c r="B31" s="84" t="s">
        <v>178</v>
      </c>
      <c r="S31" s="101" t="s">
        <v>112</v>
      </c>
      <c r="Y31" s="101"/>
      <c r="AE31" s="101"/>
    </row>
    <row r="33" spans="2:31" ht="24.75" x14ac:dyDescent="0.25">
      <c r="B33" s="84" t="s">
        <v>128</v>
      </c>
    </row>
    <row r="34" spans="2:31" x14ac:dyDescent="0.25">
      <c r="P34" s="121"/>
      <c r="Q34" s="33"/>
      <c r="W34" s="33"/>
      <c r="Y34" s="122"/>
      <c r="AC34" s="33"/>
      <c r="AE34" s="122"/>
    </row>
    <row r="36" spans="2:31" x14ac:dyDescent="0.25">
      <c r="Y36" s="122"/>
      <c r="AE36" s="122"/>
    </row>
  </sheetData>
  <pageMargins left="0.70866141732283472" right="0.70866141732283472" top="0.74803149606299213" bottom="0.74803149606299213" header="0.31496062992125984" footer="0.31496062992125984"/>
  <pageSetup paperSize="8" scale="66" orientation="landscape"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E34A-7563-4648-972B-BFC8BDDCD99A}">
  <dimension ref="A1:AS84"/>
  <sheetViews>
    <sheetView showGridLines="0" zoomScaleNormal="100" workbookViewId="0">
      <pane xSplit="3" ySplit="4" topLeftCell="H5" activePane="bottomRight" state="frozen"/>
      <selection pane="topRight" activeCell="D1" sqref="D1"/>
      <selection pane="bottomLeft" activeCell="A5" sqref="A5"/>
      <selection pane="bottomRight" activeCell="AF51" sqref="AF51"/>
    </sheetView>
  </sheetViews>
  <sheetFormatPr defaultColWidth="0" defaultRowHeight="15" zeroHeight="1" outlineLevelCol="1" x14ac:dyDescent="0.25"/>
  <cols>
    <col min="1" max="1" width="1.85546875" style="2" customWidth="1"/>
    <col min="2" max="2" width="53.42578125" style="1" customWidth="1"/>
    <col min="3" max="3" width="0.85546875" style="2" customWidth="1"/>
    <col min="4" max="4" width="9.85546875" style="1" hidden="1" customWidth="1" outlineLevel="1"/>
    <col min="5" max="7" width="9.140625" style="2" hidden="1" customWidth="1" outlineLevel="1"/>
    <col min="8" max="8" width="9.140625" style="2" customWidth="1" collapsed="1"/>
    <col min="9" max="9" width="4" style="2" customWidth="1"/>
    <col min="10" max="13" width="9.140625" style="2" hidden="1" customWidth="1" outlineLevel="1"/>
    <col min="14" max="14" width="9.140625" style="2" customWidth="1" collapsed="1"/>
    <col min="15" max="15" width="4" style="2" customWidth="1"/>
    <col min="16" max="19" width="9.140625" style="2" hidden="1" customWidth="1" outlineLevel="1"/>
    <col min="20" max="20" width="9.140625" style="2" customWidth="1" collapsed="1"/>
    <col min="21" max="21" width="4" style="2" customWidth="1"/>
    <col min="22" max="24" width="9.140625" style="2" customWidth="1" outlineLevel="1"/>
    <col min="25" max="25" width="9.140625" style="132" customWidth="1" outlineLevel="1"/>
    <col min="26" max="26" width="9.140625" style="132" customWidth="1"/>
    <col min="27" max="27" width="9.140625" style="154" customWidth="1"/>
    <col min="28" max="30" width="9.140625" style="2" customWidth="1" outlineLevel="1"/>
    <col min="31" max="31" width="9.140625" style="132" customWidth="1" outlineLevel="1"/>
    <col min="32" max="32" width="9.140625" style="132" customWidth="1"/>
    <col min="33" max="33" width="9.140625" style="2" customWidth="1"/>
    <col min="34" max="45" width="0" style="2" hidden="1" customWidth="1"/>
    <col min="46" max="16384" width="9.140625" style="2" hidden="1"/>
  </cols>
  <sheetData>
    <row r="1" spans="2:33" ht="99.75" customHeight="1" x14ac:dyDescent="0.5">
      <c r="B1" s="71" t="s">
        <v>151</v>
      </c>
    </row>
    <row r="2" spans="2:33" s="26" customFormat="1" ht="15.75" x14ac:dyDescent="0.25">
      <c r="B2" s="26" t="s">
        <v>119</v>
      </c>
      <c r="D2" s="27" t="s">
        <v>84</v>
      </c>
      <c r="E2" s="27" t="s">
        <v>84</v>
      </c>
      <c r="F2" s="26" t="str">
        <f t="shared" ref="F2:H2" si="0">E2</f>
        <v>2021/22</v>
      </c>
      <c r="G2" s="26" t="str">
        <f t="shared" si="0"/>
        <v>2021/22</v>
      </c>
      <c r="H2" s="26" t="str">
        <f t="shared" si="0"/>
        <v>2021/22</v>
      </c>
      <c r="I2" s="64"/>
      <c r="J2" s="27" t="s">
        <v>92</v>
      </c>
      <c r="K2" s="27" t="s">
        <v>92</v>
      </c>
      <c r="L2" s="27" t="s">
        <v>92</v>
      </c>
      <c r="M2" s="26" t="str">
        <f t="shared" ref="M2" si="1">L2</f>
        <v>2022/23</v>
      </c>
      <c r="N2" s="26" t="str">
        <f t="shared" ref="N2" si="2">M2</f>
        <v>2022/23</v>
      </c>
      <c r="O2" s="63"/>
      <c r="P2" s="27" t="s">
        <v>101</v>
      </c>
      <c r="Q2" s="27" t="s">
        <v>101</v>
      </c>
      <c r="R2" s="27" t="s">
        <v>101</v>
      </c>
      <c r="S2" s="27" t="s">
        <v>101</v>
      </c>
      <c r="T2" s="27" t="s">
        <v>101</v>
      </c>
      <c r="U2" s="63"/>
      <c r="V2" s="27" t="s">
        <v>155</v>
      </c>
      <c r="W2" s="27" t="s">
        <v>155</v>
      </c>
      <c r="X2" s="27" t="s">
        <v>155</v>
      </c>
      <c r="Y2" s="133" t="s">
        <v>155</v>
      </c>
      <c r="Z2" s="133" t="s">
        <v>155</v>
      </c>
      <c r="AA2" s="155"/>
      <c r="AB2" s="27" t="s">
        <v>181</v>
      </c>
      <c r="AC2" s="27" t="str">
        <f>+AB2</f>
        <v>2025/26</v>
      </c>
      <c r="AD2" s="27" t="str">
        <f>+AC2</f>
        <v>2025/26</v>
      </c>
      <c r="AE2" s="133" t="str">
        <f>+AD2</f>
        <v>2025/26</v>
      </c>
      <c r="AF2" s="133" t="str">
        <f>+AE2</f>
        <v>2025/26</v>
      </c>
      <c r="AG2" s="64"/>
    </row>
    <row r="3" spans="2:33" s="26" customFormat="1" ht="15.75" x14ac:dyDescent="0.25">
      <c r="B3" s="26" t="s">
        <v>7</v>
      </c>
      <c r="D3" s="27" t="s">
        <v>1</v>
      </c>
      <c r="E3" s="27" t="s">
        <v>2</v>
      </c>
      <c r="F3" s="27" t="s">
        <v>3</v>
      </c>
      <c r="G3" s="27" t="s">
        <v>4</v>
      </c>
      <c r="H3" s="27" t="s">
        <v>0</v>
      </c>
      <c r="I3" s="64"/>
      <c r="J3" s="27" t="s">
        <v>1</v>
      </c>
      <c r="K3" s="27" t="s">
        <v>2</v>
      </c>
      <c r="L3" s="27" t="s">
        <v>3</v>
      </c>
      <c r="M3" s="27" t="s">
        <v>4</v>
      </c>
      <c r="N3" s="27" t="s">
        <v>0</v>
      </c>
      <c r="O3" s="63"/>
      <c r="P3" s="27" t="s">
        <v>1</v>
      </c>
      <c r="Q3" s="27" t="s">
        <v>2</v>
      </c>
      <c r="R3" s="27" t="s">
        <v>3</v>
      </c>
      <c r="S3" s="27" t="s">
        <v>4</v>
      </c>
      <c r="T3" s="27" t="s">
        <v>0</v>
      </c>
      <c r="U3" s="63"/>
      <c r="V3" s="27" t="s">
        <v>1</v>
      </c>
      <c r="W3" s="27" t="s">
        <v>2</v>
      </c>
      <c r="X3" s="27" t="s">
        <v>3</v>
      </c>
      <c r="Y3" s="133" t="s">
        <v>4</v>
      </c>
      <c r="Z3" s="133" t="s">
        <v>0</v>
      </c>
      <c r="AA3" s="155"/>
      <c r="AB3" s="27" t="s">
        <v>1</v>
      </c>
      <c r="AC3" s="27" t="s">
        <v>2</v>
      </c>
      <c r="AD3" s="27" t="s">
        <v>3</v>
      </c>
      <c r="AE3" s="133" t="s">
        <v>4</v>
      </c>
      <c r="AF3" s="133" t="s">
        <v>0</v>
      </c>
      <c r="AG3" s="64"/>
    </row>
    <row r="4" spans="2:33" ht="5.25" customHeight="1" x14ac:dyDescent="0.25">
      <c r="D4" s="15"/>
      <c r="E4" s="15"/>
      <c r="F4" s="15"/>
      <c r="G4" s="15"/>
      <c r="H4" s="15"/>
      <c r="M4" s="15"/>
      <c r="N4" s="15"/>
    </row>
    <row r="5" spans="2:33" x14ac:dyDescent="0.25">
      <c r="B5" s="8" t="s">
        <v>79</v>
      </c>
      <c r="E5" s="1"/>
      <c r="F5" s="1"/>
      <c r="G5" s="1"/>
      <c r="H5" s="1"/>
      <c r="M5" s="1"/>
      <c r="N5" s="1"/>
    </row>
    <row r="6" spans="2:33" ht="5.25" customHeight="1" x14ac:dyDescent="0.25">
      <c r="B6" s="8"/>
      <c r="D6" s="10"/>
      <c r="E6" s="10"/>
      <c r="F6" s="10"/>
      <c r="G6" s="10"/>
      <c r="H6" s="10"/>
      <c r="M6" s="10"/>
      <c r="N6" s="10"/>
    </row>
    <row r="7" spans="2:33" x14ac:dyDescent="0.25">
      <c r="B7" s="8" t="s">
        <v>82</v>
      </c>
      <c r="D7" s="17"/>
      <c r="E7" s="17"/>
      <c r="F7" s="17"/>
      <c r="G7" s="17"/>
      <c r="H7" s="17"/>
      <c r="L7" s="12"/>
      <c r="M7" s="17"/>
      <c r="N7" s="17"/>
    </row>
    <row r="8" spans="2:33" x14ac:dyDescent="0.25">
      <c r="B8" s="1" t="s">
        <v>22</v>
      </c>
      <c r="D8" s="12">
        <v>3990.2</v>
      </c>
      <c r="E8" s="12">
        <v>3990.2</v>
      </c>
      <c r="F8" s="12">
        <v>3993.7</v>
      </c>
      <c r="G8" s="12">
        <v>3993.6</v>
      </c>
      <c r="H8" s="12">
        <v>3993.6</v>
      </c>
      <c r="J8" s="12">
        <v>3993.6</v>
      </c>
      <c r="K8" s="12">
        <v>3999.4</v>
      </c>
      <c r="L8" s="12">
        <v>3999.4</v>
      </c>
      <c r="M8" s="12">
        <v>3999.4</v>
      </c>
      <c r="N8" s="12">
        <v>3999.4</v>
      </c>
      <c r="P8" s="12">
        <v>3999.4</v>
      </c>
      <c r="Q8" s="12">
        <v>4093.9</v>
      </c>
      <c r="R8" s="12">
        <v>4103.5</v>
      </c>
      <c r="S8" s="12">
        <v>4096</v>
      </c>
      <c r="T8" s="44">
        <v>4096</v>
      </c>
      <c r="V8" s="44">
        <v>4097</v>
      </c>
      <c r="W8" s="44">
        <v>4098</v>
      </c>
      <c r="X8" s="44">
        <v>4096</v>
      </c>
      <c r="Y8" s="141">
        <v>4102</v>
      </c>
      <c r="Z8" s="141">
        <f>Y8</f>
        <v>4102</v>
      </c>
      <c r="AA8" s="141"/>
      <c r="AB8" s="44">
        <v>4099</v>
      </c>
      <c r="AC8" s="44">
        <v>4100</v>
      </c>
      <c r="AD8" s="44">
        <v>4102</v>
      </c>
      <c r="AE8" s="141">
        <v>4101</v>
      </c>
      <c r="AF8" s="141">
        <f>AE8</f>
        <v>4101</v>
      </c>
    </row>
    <row r="9" spans="2:33" x14ac:dyDescent="0.25">
      <c r="B9" s="1" t="s">
        <v>23</v>
      </c>
      <c r="D9" s="12">
        <v>122.7</v>
      </c>
      <c r="E9" s="12">
        <v>101.8</v>
      </c>
      <c r="F9" s="12">
        <v>80.900000000000006</v>
      </c>
      <c r="G9" s="12">
        <v>67.8</v>
      </c>
      <c r="H9" s="12">
        <v>67.8</v>
      </c>
      <c r="J9" s="12">
        <v>65.3</v>
      </c>
      <c r="K9" s="12">
        <v>62.9</v>
      </c>
      <c r="L9" s="12">
        <v>60.5</v>
      </c>
      <c r="M9" s="12">
        <v>58.1</v>
      </c>
      <c r="N9" s="12">
        <v>58.1</v>
      </c>
      <c r="P9" s="12">
        <v>55.7</v>
      </c>
      <c r="Q9" s="12">
        <v>188.7</v>
      </c>
      <c r="R9" s="12">
        <v>186.3</v>
      </c>
      <c r="S9" s="12">
        <v>184</v>
      </c>
      <c r="T9" s="44">
        <v>184</v>
      </c>
      <c r="V9" s="44">
        <v>183</v>
      </c>
      <c r="W9" s="44">
        <v>182</v>
      </c>
      <c r="X9" s="44">
        <v>177</v>
      </c>
      <c r="Y9" s="141">
        <v>183</v>
      </c>
      <c r="Z9" s="141">
        <f t="shared" ref="Z9:Z11" si="3">Y9</f>
        <v>183</v>
      </c>
      <c r="AA9" s="141"/>
      <c r="AB9" s="44">
        <v>176</v>
      </c>
      <c r="AC9" s="44">
        <v>175</v>
      </c>
      <c r="AD9" s="44">
        <v>176</v>
      </c>
      <c r="AE9" s="141">
        <v>172</v>
      </c>
      <c r="AF9" s="141">
        <f t="shared" ref="AF9:AF11" si="4">AE9</f>
        <v>172</v>
      </c>
    </row>
    <row r="10" spans="2:33" x14ac:dyDescent="0.25">
      <c r="B10" s="1" t="s">
        <v>162</v>
      </c>
      <c r="D10" s="12"/>
      <c r="E10" s="12"/>
      <c r="F10" s="12"/>
      <c r="G10" s="12"/>
      <c r="H10" s="12"/>
      <c r="J10" s="12"/>
      <c r="K10" s="12"/>
      <c r="L10" s="12"/>
      <c r="M10" s="12"/>
      <c r="N10" s="12"/>
      <c r="P10" s="12"/>
      <c r="Q10" s="12"/>
      <c r="R10" s="12"/>
      <c r="S10" s="12"/>
      <c r="T10" s="44">
        <v>258</v>
      </c>
      <c r="V10" s="44">
        <v>261</v>
      </c>
      <c r="W10" s="44">
        <v>251</v>
      </c>
      <c r="X10" s="44">
        <v>212</v>
      </c>
      <c r="Y10" s="141">
        <v>253</v>
      </c>
      <c r="Z10" s="141">
        <f t="shared" si="3"/>
        <v>253</v>
      </c>
      <c r="AA10" s="141"/>
      <c r="AB10" s="44">
        <v>257</v>
      </c>
      <c r="AC10" s="44">
        <v>237</v>
      </c>
      <c r="AD10" s="44">
        <v>220</v>
      </c>
      <c r="AE10" s="141">
        <v>228</v>
      </c>
      <c r="AF10" s="141">
        <f t="shared" si="4"/>
        <v>228</v>
      </c>
    </row>
    <row r="11" spans="2:33" x14ac:dyDescent="0.25">
      <c r="B11" s="1" t="s">
        <v>24</v>
      </c>
      <c r="D11" s="12">
        <v>171.2</v>
      </c>
      <c r="E11" s="12">
        <v>183</v>
      </c>
      <c r="F11" s="12">
        <v>185.1</v>
      </c>
      <c r="G11" s="12">
        <v>186.8</v>
      </c>
      <c r="H11" s="12">
        <v>186.8</v>
      </c>
      <c r="J11" s="12">
        <v>191.7</v>
      </c>
      <c r="K11" s="12">
        <v>203.6</v>
      </c>
      <c r="L11" s="12">
        <v>215.3</v>
      </c>
      <c r="M11" s="12">
        <v>235.8</v>
      </c>
      <c r="N11" s="12">
        <v>235.8</v>
      </c>
      <c r="P11" s="12">
        <v>237.5</v>
      </c>
      <c r="Q11" s="12">
        <v>403.3</v>
      </c>
      <c r="R11" s="12">
        <v>399.9</v>
      </c>
      <c r="S11" s="12">
        <v>390</v>
      </c>
      <c r="T11" s="44">
        <v>132</v>
      </c>
      <c r="V11" s="44">
        <v>112</v>
      </c>
      <c r="W11" s="44">
        <v>138</v>
      </c>
      <c r="X11" s="44">
        <v>194</v>
      </c>
      <c r="Y11" s="141">
        <v>86</v>
      </c>
      <c r="Z11" s="141">
        <f t="shared" si="3"/>
        <v>86</v>
      </c>
      <c r="AA11" s="141"/>
      <c r="AB11" s="44">
        <v>80</v>
      </c>
      <c r="AC11" s="44">
        <v>75</v>
      </c>
      <c r="AD11" s="44">
        <v>71</v>
      </c>
      <c r="AE11" s="141">
        <v>71</v>
      </c>
      <c r="AF11" s="141">
        <f t="shared" si="4"/>
        <v>71</v>
      </c>
    </row>
    <row r="12" spans="2:33" x14ac:dyDescent="0.25">
      <c r="B12" s="6" t="s">
        <v>179</v>
      </c>
      <c r="D12" s="18"/>
      <c r="E12" s="18"/>
      <c r="F12" s="18"/>
      <c r="G12" s="18"/>
      <c r="H12" s="18"/>
      <c r="J12" s="18"/>
      <c r="K12" s="18"/>
      <c r="L12" s="18"/>
      <c r="M12" s="18"/>
      <c r="N12" s="18"/>
      <c r="P12" s="18"/>
      <c r="Q12" s="18"/>
      <c r="R12" s="18"/>
      <c r="S12" s="112">
        <v>1</v>
      </c>
      <c r="T12" s="112">
        <v>1</v>
      </c>
      <c r="V12" s="112"/>
      <c r="W12" s="112"/>
      <c r="X12" s="112"/>
      <c r="Y12" s="142">
        <v>117</v>
      </c>
      <c r="Z12" s="142">
        <f>+Y12</f>
        <v>117</v>
      </c>
      <c r="AA12" s="152"/>
      <c r="AB12" s="112">
        <v>136</v>
      </c>
      <c r="AC12" s="112">
        <v>184</v>
      </c>
      <c r="AD12" s="112">
        <v>219</v>
      </c>
      <c r="AE12" s="142">
        <v>240</v>
      </c>
      <c r="AF12" s="142">
        <f>+AE12</f>
        <v>240</v>
      </c>
    </row>
    <row r="13" spans="2:33" x14ac:dyDescent="0.25">
      <c r="B13" s="8" t="s">
        <v>25</v>
      </c>
      <c r="D13" s="12">
        <v>4284.0999999999995</v>
      </c>
      <c r="E13" s="12">
        <v>4275</v>
      </c>
      <c r="F13" s="12">
        <v>4259.7</v>
      </c>
      <c r="G13" s="12">
        <v>4248.2</v>
      </c>
      <c r="H13" s="12">
        <v>4248.2</v>
      </c>
      <c r="J13" s="12">
        <v>4250.6000000000004</v>
      </c>
      <c r="K13" s="12">
        <v>4265.8999999999996</v>
      </c>
      <c r="L13" s="12">
        <v>4275.2</v>
      </c>
      <c r="M13" s="12">
        <v>4293.3</v>
      </c>
      <c r="N13" s="12">
        <v>4293.3</v>
      </c>
      <c r="P13" s="12">
        <v>4292.6000000000004</v>
      </c>
      <c r="Q13" s="12">
        <v>4685.9000000000005</v>
      </c>
      <c r="R13" s="12">
        <v>4689.7</v>
      </c>
      <c r="S13" s="12">
        <v>4670</v>
      </c>
      <c r="T13" s="44">
        <v>4670</v>
      </c>
      <c r="V13" s="44">
        <f>SUM(V8:V11)</f>
        <v>4653</v>
      </c>
      <c r="W13" s="44">
        <f>SUM(W8:W11)</f>
        <v>4669</v>
      </c>
      <c r="X13" s="44">
        <f>SUM(X8:X11)</f>
        <v>4679</v>
      </c>
      <c r="Y13" s="141">
        <f>SUM(Y8:Y12)</f>
        <v>4741</v>
      </c>
      <c r="Z13" s="141">
        <f>SUM(Z8:Z12)</f>
        <v>4741</v>
      </c>
      <c r="AA13" s="141"/>
      <c r="AB13" s="44">
        <f>SUM(AB8:AB12)</f>
        <v>4748</v>
      </c>
      <c r="AC13" s="44">
        <f>SUM(AC8:AC12)</f>
        <v>4771</v>
      </c>
      <c r="AD13" s="44">
        <f>SUM(AD8:AD12)</f>
        <v>4788</v>
      </c>
      <c r="AE13" s="44">
        <f>SUM(AE8:AE12)</f>
        <v>4812</v>
      </c>
      <c r="AF13" s="141">
        <f>SUM(AF8:AF12)</f>
        <v>4812</v>
      </c>
    </row>
    <row r="14" spans="2:33" x14ac:dyDescent="0.25">
      <c r="D14" s="30"/>
      <c r="E14" s="30"/>
      <c r="F14" s="30"/>
      <c r="G14" s="30"/>
      <c r="H14" s="30"/>
      <c r="J14" s="30"/>
      <c r="K14" s="30"/>
      <c r="L14" s="30"/>
      <c r="M14" s="30"/>
      <c r="N14" s="30"/>
      <c r="P14" s="30"/>
      <c r="Q14" s="30"/>
      <c r="R14" s="30"/>
      <c r="S14" s="30"/>
      <c r="T14" s="102"/>
      <c r="V14" s="102"/>
      <c r="W14" s="30"/>
      <c r="X14" s="30"/>
      <c r="Y14" s="143"/>
      <c r="Z14" s="143"/>
      <c r="AA14" s="143"/>
      <c r="AB14" s="102"/>
      <c r="AC14" s="30"/>
      <c r="AD14" s="30"/>
      <c r="AE14" s="143"/>
      <c r="AF14" s="143"/>
    </row>
    <row r="15" spans="2:33" x14ac:dyDescent="0.25">
      <c r="B15" s="8" t="s">
        <v>93</v>
      </c>
      <c r="D15" s="30"/>
      <c r="E15" s="30"/>
      <c r="F15" s="30"/>
      <c r="G15" s="30"/>
      <c r="H15" s="30"/>
      <c r="J15" s="30"/>
      <c r="K15" s="30"/>
      <c r="L15" s="30"/>
      <c r="M15" s="30"/>
      <c r="N15" s="30"/>
      <c r="O15" s="46"/>
      <c r="P15" s="30"/>
      <c r="Q15" s="30"/>
      <c r="R15" s="30"/>
      <c r="S15" s="30"/>
      <c r="T15" s="102"/>
      <c r="U15" s="46"/>
      <c r="V15" s="102"/>
      <c r="W15" s="30"/>
      <c r="X15" s="30"/>
      <c r="Y15" s="143"/>
      <c r="Z15" s="143"/>
      <c r="AA15" s="143"/>
      <c r="AB15" s="102"/>
      <c r="AC15" s="30"/>
      <c r="AD15" s="30"/>
      <c r="AE15" s="143"/>
      <c r="AF15" s="143"/>
    </row>
    <row r="16" spans="2:33" x14ac:dyDescent="0.25">
      <c r="B16" s="1" t="s">
        <v>94</v>
      </c>
      <c r="D16" s="12">
        <v>608.29999999999995</v>
      </c>
      <c r="E16" s="12">
        <v>570.1</v>
      </c>
      <c r="F16" s="12">
        <v>545.5</v>
      </c>
      <c r="G16" s="12">
        <v>500.2</v>
      </c>
      <c r="H16" s="12">
        <v>500.2</v>
      </c>
      <c r="J16" s="12">
        <v>460.4</v>
      </c>
      <c r="K16" s="12">
        <v>417.1</v>
      </c>
      <c r="L16" s="12">
        <v>396.7</v>
      </c>
      <c r="M16" s="12">
        <v>622.29999999999995</v>
      </c>
      <c r="N16" s="12">
        <v>622.29999999999995</v>
      </c>
      <c r="P16" s="12">
        <v>599.79999999999995</v>
      </c>
      <c r="Q16" s="12">
        <v>1190.0999999999999</v>
      </c>
      <c r="R16" s="12">
        <v>1115.7</v>
      </c>
      <c r="S16" s="12">
        <v>1157</v>
      </c>
      <c r="T16" s="44">
        <v>1157</v>
      </c>
      <c r="V16" s="44">
        <v>1101</v>
      </c>
      <c r="W16" s="44">
        <v>1062</v>
      </c>
      <c r="X16" s="44">
        <v>1012</v>
      </c>
      <c r="Y16" s="141">
        <v>1178</v>
      </c>
      <c r="Z16" s="141">
        <f t="shared" ref="Z16:Z20" si="5">Y16</f>
        <v>1178</v>
      </c>
      <c r="AA16" s="141"/>
      <c r="AB16" s="44">
        <v>1074</v>
      </c>
      <c r="AC16" s="44">
        <v>1012</v>
      </c>
      <c r="AD16" s="44">
        <v>940</v>
      </c>
      <c r="AE16" s="141">
        <v>1145</v>
      </c>
      <c r="AF16" s="141">
        <f t="shared" ref="AF16:AF20" si="6">AE16</f>
        <v>1145</v>
      </c>
    </row>
    <row r="17" spans="2:33" x14ac:dyDescent="0.25">
      <c r="B17" s="1" t="s">
        <v>26</v>
      </c>
      <c r="D17" s="12">
        <v>90.1</v>
      </c>
      <c r="E17" s="12">
        <v>91.4</v>
      </c>
      <c r="F17" s="12">
        <v>95.8</v>
      </c>
      <c r="G17" s="12">
        <v>96.199999999999989</v>
      </c>
      <c r="H17" s="12">
        <v>96.199999999999989</v>
      </c>
      <c r="J17" s="12">
        <v>93.4</v>
      </c>
      <c r="K17" s="12">
        <v>133.69999999999999</v>
      </c>
      <c r="L17" s="12">
        <v>133.4</v>
      </c>
      <c r="M17" s="12">
        <v>147.19999999999999</v>
      </c>
      <c r="N17" s="12">
        <v>147.19999999999999</v>
      </c>
      <c r="P17" s="12">
        <v>150</v>
      </c>
      <c r="Q17" s="12">
        <v>300.10000000000002</v>
      </c>
      <c r="R17" s="12">
        <v>379.6</v>
      </c>
      <c r="S17" s="12">
        <v>278</v>
      </c>
      <c r="T17" s="44">
        <v>108</v>
      </c>
      <c r="V17" s="44">
        <f>107</f>
        <v>107</v>
      </c>
      <c r="W17" s="44">
        <v>104</v>
      </c>
      <c r="X17" s="44">
        <v>107</v>
      </c>
      <c r="Y17" s="141">
        <v>107</v>
      </c>
      <c r="Z17" s="141">
        <f t="shared" si="5"/>
        <v>107</v>
      </c>
      <c r="AA17" s="141"/>
      <c r="AB17" s="44">
        <v>431</v>
      </c>
      <c r="AC17" s="44">
        <v>433</v>
      </c>
      <c r="AD17" s="44">
        <v>428</v>
      </c>
      <c r="AE17" s="141">
        <v>426</v>
      </c>
      <c r="AF17" s="141">
        <f t="shared" si="6"/>
        <v>426</v>
      </c>
    </row>
    <row r="18" spans="2:33" x14ac:dyDescent="0.25">
      <c r="B18" s="1" t="s">
        <v>110</v>
      </c>
      <c r="D18" s="12">
        <v>100.2</v>
      </c>
      <c r="E18" s="12">
        <v>94</v>
      </c>
      <c r="F18" s="12">
        <v>91.3</v>
      </c>
      <c r="G18" s="12">
        <v>86.7</v>
      </c>
      <c r="H18" s="12">
        <v>86.7</v>
      </c>
      <c r="J18" s="12">
        <v>89.8</v>
      </c>
      <c r="K18" s="12">
        <v>81.8</v>
      </c>
      <c r="L18" s="12">
        <v>78.099999999999994</v>
      </c>
      <c r="M18" s="12">
        <v>65.2</v>
      </c>
      <c r="N18" s="12">
        <v>65.2</v>
      </c>
      <c r="O18" s="33"/>
      <c r="P18" s="12">
        <v>61.9</v>
      </c>
      <c r="Q18" s="12">
        <v>79.3</v>
      </c>
      <c r="R18" s="12">
        <v>82.1</v>
      </c>
      <c r="S18" s="12">
        <v>89</v>
      </c>
      <c r="T18" s="44">
        <v>89</v>
      </c>
      <c r="U18" s="33"/>
      <c r="V18" s="44">
        <v>133</v>
      </c>
      <c r="W18" s="44">
        <v>90</v>
      </c>
      <c r="X18" s="44">
        <v>75</v>
      </c>
      <c r="Y18" s="141">
        <v>103</v>
      </c>
      <c r="Z18" s="141">
        <f t="shared" si="5"/>
        <v>103</v>
      </c>
      <c r="AA18" s="141"/>
      <c r="AB18" s="44">
        <v>246</v>
      </c>
      <c r="AC18" s="44">
        <v>260</v>
      </c>
      <c r="AD18" s="44">
        <v>247</v>
      </c>
      <c r="AE18" s="141">
        <v>239</v>
      </c>
      <c r="AF18" s="141">
        <f t="shared" si="6"/>
        <v>239</v>
      </c>
    </row>
    <row r="19" spans="2:33" x14ac:dyDescent="0.25">
      <c r="B19" s="1" t="s">
        <v>27</v>
      </c>
      <c r="D19" s="12">
        <v>46.8</v>
      </c>
      <c r="E19" s="12">
        <v>42.6</v>
      </c>
      <c r="F19" s="12">
        <v>40.700000000000003</v>
      </c>
      <c r="G19" s="12">
        <v>40.299999999999997</v>
      </c>
      <c r="H19" s="12">
        <v>40.299999999999997</v>
      </c>
      <c r="J19" s="12">
        <v>37.5</v>
      </c>
      <c r="K19" s="12">
        <v>35.299999999999997</v>
      </c>
      <c r="L19" s="12">
        <v>32</v>
      </c>
      <c r="M19" s="12">
        <v>27.3</v>
      </c>
      <c r="N19" s="12">
        <v>27.3</v>
      </c>
      <c r="O19" s="33"/>
      <c r="P19" s="12">
        <v>28</v>
      </c>
      <c r="Q19" s="12">
        <v>69.900000000000006</v>
      </c>
      <c r="R19" s="12">
        <v>71.5</v>
      </c>
      <c r="S19" s="12">
        <v>208</v>
      </c>
      <c r="T19" s="44">
        <v>208</v>
      </c>
      <c r="U19" s="33"/>
      <c r="V19" s="44">
        <v>212</v>
      </c>
      <c r="W19" s="44">
        <v>205</v>
      </c>
      <c r="X19" s="44">
        <v>202</v>
      </c>
      <c r="Y19" s="141">
        <v>243</v>
      </c>
      <c r="Z19" s="141">
        <f t="shared" si="5"/>
        <v>243</v>
      </c>
      <c r="AA19" s="141"/>
      <c r="AB19" s="44">
        <v>234</v>
      </c>
      <c r="AC19" s="44">
        <v>240</v>
      </c>
      <c r="AD19" s="44">
        <v>232</v>
      </c>
      <c r="AE19" s="141">
        <v>235</v>
      </c>
      <c r="AF19" s="141">
        <f t="shared" si="6"/>
        <v>235</v>
      </c>
    </row>
    <row r="20" spans="2:33" x14ac:dyDescent="0.25">
      <c r="B20" s="6" t="s">
        <v>163</v>
      </c>
      <c r="D20" s="18"/>
      <c r="E20" s="18"/>
      <c r="F20" s="18"/>
      <c r="G20" s="18"/>
      <c r="H20" s="18"/>
      <c r="J20" s="18"/>
      <c r="K20" s="18"/>
      <c r="L20" s="18"/>
      <c r="M20" s="18"/>
      <c r="N20" s="18"/>
      <c r="P20" s="18"/>
      <c r="Q20" s="18"/>
      <c r="R20" s="18"/>
      <c r="S20" s="18"/>
      <c r="T20" s="112">
        <v>170</v>
      </c>
      <c r="V20" s="112">
        <v>264</v>
      </c>
      <c r="W20" s="112">
        <v>384</v>
      </c>
      <c r="X20" s="112">
        <v>511</v>
      </c>
      <c r="Y20" s="142">
        <v>510</v>
      </c>
      <c r="Z20" s="142">
        <f t="shared" si="5"/>
        <v>510</v>
      </c>
      <c r="AA20" s="152"/>
      <c r="AB20" s="112">
        <v>77</v>
      </c>
      <c r="AC20" s="112">
        <v>62</v>
      </c>
      <c r="AD20" s="112">
        <v>88</v>
      </c>
      <c r="AE20" s="142">
        <v>101</v>
      </c>
      <c r="AF20" s="142">
        <f t="shared" si="6"/>
        <v>101</v>
      </c>
    </row>
    <row r="21" spans="2:33" x14ac:dyDescent="0.25">
      <c r="B21" s="8" t="s">
        <v>28</v>
      </c>
      <c r="D21" s="12">
        <v>845.4</v>
      </c>
      <c r="E21" s="12">
        <v>798.10000000000014</v>
      </c>
      <c r="F21" s="12">
        <v>773.3</v>
      </c>
      <c r="G21" s="12">
        <v>723.4</v>
      </c>
      <c r="H21" s="12">
        <v>723.4</v>
      </c>
      <c r="J21" s="12">
        <v>681.1</v>
      </c>
      <c r="K21" s="12">
        <v>667.9</v>
      </c>
      <c r="L21" s="12">
        <v>640.20000000000005</v>
      </c>
      <c r="M21" s="12">
        <v>862</v>
      </c>
      <c r="N21" s="12">
        <v>862</v>
      </c>
      <c r="P21" s="12">
        <v>839.69999999999993</v>
      </c>
      <c r="Q21" s="12">
        <v>1639.4</v>
      </c>
      <c r="R21" s="12">
        <v>1648.9</v>
      </c>
      <c r="S21" s="12">
        <v>1732</v>
      </c>
      <c r="T21" s="44">
        <v>1732</v>
      </c>
      <c r="V21" s="44">
        <f>SUM(V16:V20)</f>
        <v>1817</v>
      </c>
      <c r="W21" s="44">
        <f>SUM(W16:W20)</f>
        <v>1845</v>
      </c>
      <c r="X21" s="44">
        <f>SUM(X16:X20)</f>
        <v>1907</v>
      </c>
      <c r="Y21" s="141">
        <f>SUM(Y16:Y20)</f>
        <v>2141</v>
      </c>
      <c r="Z21" s="141">
        <f>SUM(Z16:Z20)</f>
        <v>2141</v>
      </c>
      <c r="AA21" s="141"/>
      <c r="AB21" s="44">
        <f>SUM(AB16:AB20)</f>
        <v>2062</v>
      </c>
      <c r="AC21" s="44">
        <f>SUM(AC16:AC20)</f>
        <v>2007</v>
      </c>
      <c r="AD21" s="44">
        <f>SUM(AD16:AD20)</f>
        <v>1935</v>
      </c>
      <c r="AE21" s="44">
        <f>SUM(AE16:AE20)</f>
        <v>2146</v>
      </c>
      <c r="AF21" s="141">
        <f>SUM(AF16:AF20)</f>
        <v>2146</v>
      </c>
    </row>
    <row r="22" spans="2:33" x14ac:dyDescent="0.25">
      <c r="D22" s="30"/>
      <c r="E22" s="30"/>
      <c r="F22" s="30"/>
      <c r="G22" s="30"/>
      <c r="H22" s="30"/>
      <c r="J22" s="30"/>
      <c r="K22" s="30"/>
      <c r="L22" s="30"/>
      <c r="M22" s="30"/>
      <c r="N22" s="30"/>
      <c r="P22" s="30"/>
      <c r="Q22" s="30"/>
      <c r="R22" s="30"/>
      <c r="S22" s="30"/>
      <c r="T22" s="102"/>
      <c r="V22" s="102"/>
      <c r="W22" s="30"/>
      <c r="X22" s="30"/>
      <c r="Y22" s="143"/>
      <c r="Z22" s="143"/>
      <c r="AA22" s="143"/>
      <c r="AB22" s="102"/>
      <c r="AC22" s="30"/>
      <c r="AD22" s="30"/>
      <c r="AE22" s="30"/>
      <c r="AF22" s="143"/>
    </row>
    <row r="23" spans="2:33" x14ac:dyDescent="0.25">
      <c r="B23" s="8" t="s">
        <v>82</v>
      </c>
      <c r="D23" s="30"/>
      <c r="E23" s="30"/>
      <c r="F23" s="30"/>
      <c r="G23" s="30"/>
      <c r="H23" s="30"/>
      <c r="J23" s="30"/>
      <c r="K23" s="30"/>
      <c r="L23" s="30"/>
      <c r="M23" s="30"/>
      <c r="N23" s="30"/>
      <c r="P23" s="30"/>
      <c r="Q23" s="30"/>
      <c r="R23" s="30"/>
      <c r="S23" s="30"/>
      <c r="T23" s="102"/>
      <c r="V23" s="102"/>
      <c r="W23" s="30"/>
      <c r="X23" s="30"/>
      <c r="Y23" s="143"/>
      <c r="Z23" s="143"/>
      <c r="AA23" s="143"/>
      <c r="AB23" s="102"/>
      <c r="AC23" s="30"/>
      <c r="AD23" s="30"/>
      <c r="AE23" s="30"/>
      <c r="AF23" s="143"/>
    </row>
    <row r="24" spans="2:33" x14ac:dyDescent="0.25">
      <c r="B24" s="1" t="s">
        <v>182</v>
      </c>
      <c r="D24" s="4">
        <v>12.4</v>
      </c>
      <c r="E24" s="4">
        <v>11.8</v>
      </c>
      <c r="F24" s="4">
        <v>11.8</v>
      </c>
      <c r="G24" s="4">
        <v>7.3</v>
      </c>
      <c r="H24" s="4">
        <v>7.3</v>
      </c>
      <c r="J24" s="4">
        <v>7.5</v>
      </c>
      <c r="K24" s="4">
        <v>1.2</v>
      </c>
      <c r="L24" s="4">
        <v>1.4</v>
      </c>
      <c r="M24" s="12">
        <v>1.4</v>
      </c>
      <c r="N24" s="12">
        <v>1.4</v>
      </c>
      <c r="P24" s="4">
        <v>0.7</v>
      </c>
      <c r="Q24" s="4">
        <v>0.9</v>
      </c>
      <c r="R24" s="4">
        <v>1.1000000000000001</v>
      </c>
      <c r="S24" s="4">
        <v>1</v>
      </c>
      <c r="T24" s="45">
        <v>1</v>
      </c>
      <c r="V24" s="45">
        <v>1</v>
      </c>
      <c r="W24" s="45">
        <v>1</v>
      </c>
      <c r="X24" s="45">
        <v>1</v>
      </c>
      <c r="Y24" s="66">
        <v>1</v>
      </c>
      <c r="Z24" s="66">
        <f t="shared" ref="Z24:Z27" si="7">Y24</f>
        <v>1</v>
      </c>
      <c r="AA24" s="66"/>
      <c r="AB24" s="45">
        <v>1</v>
      </c>
      <c r="AC24" s="45">
        <v>1</v>
      </c>
      <c r="AD24" s="45">
        <v>1</v>
      </c>
      <c r="AE24" s="45">
        <v>1</v>
      </c>
      <c r="AF24" s="66">
        <f t="shared" ref="AF24:AF27" si="8">AE24</f>
        <v>1</v>
      </c>
    </row>
    <row r="25" spans="2:33" x14ac:dyDescent="0.25">
      <c r="B25" s="1" t="s">
        <v>102</v>
      </c>
      <c r="D25" s="4"/>
      <c r="E25" s="4"/>
      <c r="F25" s="4"/>
      <c r="G25" s="4"/>
      <c r="H25" s="4"/>
      <c r="J25" s="4"/>
      <c r="K25" s="4"/>
      <c r="L25" s="4"/>
      <c r="M25" s="12"/>
      <c r="N25" s="12"/>
      <c r="P25" s="4"/>
      <c r="Q25" s="4">
        <v>8.6</v>
      </c>
      <c r="R25" s="4">
        <v>8.6</v>
      </c>
      <c r="S25" s="4">
        <v>17</v>
      </c>
      <c r="T25" s="45">
        <v>17</v>
      </c>
      <c r="V25" s="45">
        <v>16</v>
      </c>
      <c r="W25" s="45">
        <v>17</v>
      </c>
      <c r="X25" s="45">
        <v>16</v>
      </c>
      <c r="Y25" s="66">
        <v>33</v>
      </c>
      <c r="Z25" s="66">
        <f t="shared" si="7"/>
        <v>33</v>
      </c>
      <c r="AA25" s="66"/>
      <c r="AB25" s="45">
        <v>25</v>
      </c>
      <c r="AC25" s="45">
        <v>23</v>
      </c>
      <c r="AD25" s="45">
        <v>23</v>
      </c>
      <c r="AE25" s="45">
        <v>7</v>
      </c>
      <c r="AF25" s="66">
        <f t="shared" si="8"/>
        <v>7</v>
      </c>
    </row>
    <row r="26" spans="2:33" x14ac:dyDescent="0.25">
      <c r="B26" s="1" t="s">
        <v>30</v>
      </c>
      <c r="D26" s="12">
        <v>45</v>
      </c>
      <c r="E26" s="12">
        <v>45.6</v>
      </c>
      <c r="F26" s="12">
        <v>47</v>
      </c>
      <c r="G26" s="12">
        <v>46.8</v>
      </c>
      <c r="H26" s="12">
        <v>46.8</v>
      </c>
      <c r="J26" s="12">
        <v>47</v>
      </c>
      <c r="K26" s="12">
        <v>47.5</v>
      </c>
      <c r="L26" s="12">
        <v>45.4</v>
      </c>
      <c r="M26" s="12">
        <v>44.3</v>
      </c>
      <c r="N26" s="12">
        <v>44.3</v>
      </c>
      <c r="P26" s="12">
        <v>47.6</v>
      </c>
      <c r="Q26" s="12">
        <v>47.6</v>
      </c>
      <c r="R26" s="12">
        <v>46.4</v>
      </c>
      <c r="S26" s="12">
        <v>47</v>
      </c>
      <c r="T26" s="44">
        <v>47</v>
      </c>
      <c r="V26" s="44">
        <v>46</v>
      </c>
      <c r="W26" s="44">
        <v>47</v>
      </c>
      <c r="X26" s="44">
        <v>47</v>
      </c>
      <c r="Y26" s="141">
        <v>48</v>
      </c>
      <c r="Z26" s="141">
        <f t="shared" si="7"/>
        <v>48</v>
      </c>
      <c r="AA26" s="141"/>
      <c r="AB26" s="44">
        <v>47</v>
      </c>
      <c r="AC26" s="44">
        <v>47</v>
      </c>
      <c r="AD26" s="44">
        <v>47</v>
      </c>
      <c r="AE26" s="44">
        <v>47</v>
      </c>
      <c r="AF26" s="141">
        <f t="shared" si="8"/>
        <v>47</v>
      </c>
    </row>
    <row r="27" spans="2:33" x14ac:dyDescent="0.25">
      <c r="B27" s="6" t="s">
        <v>31</v>
      </c>
      <c r="D27" s="18">
        <v>0.6</v>
      </c>
      <c r="E27" s="18">
        <v>0.6</v>
      </c>
      <c r="F27" s="18">
        <v>0.6</v>
      </c>
      <c r="G27" s="18">
        <v>0.6</v>
      </c>
      <c r="H27" s="18">
        <v>0.6</v>
      </c>
      <c r="J27" s="18">
        <v>0.6</v>
      </c>
      <c r="K27" s="18">
        <v>0.6</v>
      </c>
      <c r="L27" s="18">
        <v>0.6</v>
      </c>
      <c r="M27" s="18">
        <v>0.7</v>
      </c>
      <c r="N27" s="18">
        <v>0.7</v>
      </c>
      <c r="P27" s="18">
        <v>0.6</v>
      </c>
      <c r="Q27" s="18">
        <v>0.7</v>
      </c>
      <c r="R27" s="18">
        <v>0.8</v>
      </c>
      <c r="S27" s="18">
        <v>1</v>
      </c>
      <c r="T27" s="112">
        <v>1</v>
      </c>
      <c r="V27" s="112">
        <v>1</v>
      </c>
      <c r="W27" s="112">
        <v>0</v>
      </c>
      <c r="X27" s="112">
        <v>1</v>
      </c>
      <c r="Y27" s="142">
        <v>1</v>
      </c>
      <c r="Z27" s="142">
        <f t="shared" si="7"/>
        <v>1</v>
      </c>
      <c r="AA27" s="152"/>
      <c r="AB27" s="112">
        <v>1</v>
      </c>
      <c r="AC27" s="112">
        <v>1</v>
      </c>
      <c r="AD27" s="112">
        <v>1</v>
      </c>
      <c r="AE27" s="112">
        <v>1</v>
      </c>
      <c r="AF27" s="142">
        <f t="shared" si="8"/>
        <v>1</v>
      </c>
    </row>
    <row r="28" spans="2:33" x14ac:dyDescent="0.25">
      <c r="B28" s="8" t="s">
        <v>32</v>
      </c>
      <c r="D28" s="12">
        <v>58</v>
      </c>
      <c r="E28" s="12">
        <v>58.000000000000007</v>
      </c>
      <c r="F28" s="12">
        <v>59.4</v>
      </c>
      <c r="G28" s="12">
        <v>54.7</v>
      </c>
      <c r="H28" s="12">
        <v>54.7</v>
      </c>
      <c r="J28" s="12">
        <v>55.1</v>
      </c>
      <c r="K28" s="12">
        <v>49.3</v>
      </c>
      <c r="L28" s="12">
        <v>47.4</v>
      </c>
      <c r="M28" s="12">
        <v>46.4</v>
      </c>
      <c r="N28" s="12">
        <v>46.4</v>
      </c>
      <c r="P28" s="12">
        <v>48.900000000000006</v>
      </c>
      <c r="Q28" s="12">
        <v>57.800000000000004</v>
      </c>
      <c r="R28" s="12">
        <v>56.899999999999991</v>
      </c>
      <c r="S28" s="12">
        <v>66</v>
      </c>
      <c r="T28" s="44">
        <v>66</v>
      </c>
      <c r="V28" s="44">
        <f>SUM(V24:V27)</f>
        <v>64</v>
      </c>
      <c r="W28" s="44">
        <f>SUM(W24:W27)</f>
        <v>65</v>
      </c>
      <c r="X28" s="44">
        <f>SUM(X24:X27)</f>
        <v>65</v>
      </c>
      <c r="Y28" s="141">
        <f t="shared" ref="Y28:Z28" si="9">SUM(Y24:Y27)</f>
        <v>83</v>
      </c>
      <c r="Z28" s="141">
        <f t="shared" si="9"/>
        <v>83</v>
      </c>
      <c r="AA28" s="141"/>
      <c r="AB28" s="44">
        <f>SUM(AB24:AB27)</f>
        <v>74</v>
      </c>
      <c r="AC28" s="44">
        <f>SUM(AC24:AC27)</f>
        <v>72</v>
      </c>
      <c r="AD28" s="44">
        <f>SUM(AD24:AD27)</f>
        <v>72</v>
      </c>
      <c r="AE28" s="44">
        <f>SUM(AE24:AE27)</f>
        <v>56</v>
      </c>
      <c r="AF28" s="141">
        <f t="shared" ref="AF28" si="10">SUM(AF24:AF27)</f>
        <v>56</v>
      </c>
    </row>
    <row r="29" spans="2:33" x14ac:dyDescent="0.25">
      <c r="B29" s="8" t="s">
        <v>33</v>
      </c>
      <c r="D29" s="12">
        <v>5187.4999999999991</v>
      </c>
      <c r="E29" s="12">
        <v>5131.1000000000004</v>
      </c>
      <c r="F29" s="12">
        <v>5092.3999999999996</v>
      </c>
      <c r="G29" s="12">
        <v>5026.3</v>
      </c>
      <c r="H29" s="12">
        <v>5026.3</v>
      </c>
      <c r="J29" s="12">
        <v>4986.8</v>
      </c>
      <c r="K29" s="12">
        <v>4983.1000000000004</v>
      </c>
      <c r="L29" s="12">
        <v>4962.8</v>
      </c>
      <c r="M29" s="12">
        <v>5201.7</v>
      </c>
      <c r="N29" s="12">
        <v>5201.7</v>
      </c>
      <c r="P29" s="12">
        <v>5181.2</v>
      </c>
      <c r="Q29" s="12">
        <v>6383.1000000000013</v>
      </c>
      <c r="R29" s="12">
        <v>6395.5</v>
      </c>
      <c r="S29" s="12">
        <v>6468</v>
      </c>
      <c r="T29" s="44">
        <v>6468</v>
      </c>
      <c r="V29" s="44">
        <f>V13+V21+V28</f>
        <v>6534</v>
      </c>
      <c r="W29" s="44">
        <f>W13+W21+W28</f>
        <v>6579</v>
      </c>
      <c r="X29" s="44">
        <f>X13+X21+X28</f>
        <v>6651</v>
      </c>
      <c r="Y29" s="141">
        <f>Y13+Y21+Y28</f>
        <v>6965</v>
      </c>
      <c r="Z29" s="141">
        <f>Z13+Z21+Z28</f>
        <v>6965</v>
      </c>
      <c r="AA29" s="141"/>
      <c r="AB29" s="44">
        <f>AB13+AB21+AB28</f>
        <v>6884</v>
      </c>
      <c r="AC29" s="44">
        <f>AC13+AC21+AC28</f>
        <v>6850</v>
      </c>
      <c r="AD29" s="44">
        <f t="shared" ref="AD29:AE29" si="11">AD13+AD21+AD28</f>
        <v>6795</v>
      </c>
      <c r="AE29" s="44">
        <f t="shared" si="11"/>
        <v>7014</v>
      </c>
      <c r="AF29" s="141">
        <f>AF13+AF21+AF28</f>
        <v>7014</v>
      </c>
      <c r="AG29" s="65"/>
    </row>
    <row r="30" spans="2:33" x14ac:dyDescent="0.25">
      <c r="D30" s="29"/>
      <c r="E30" s="29"/>
      <c r="F30" s="29"/>
      <c r="G30" s="29"/>
      <c r="H30" s="29"/>
      <c r="J30" s="29"/>
      <c r="K30" s="29"/>
      <c r="L30" s="29"/>
      <c r="M30" s="29"/>
      <c r="N30" s="29"/>
      <c r="P30" s="29"/>
      <c r="Q30" s="29"/>
      <c r="R30" s="29"/>
      <c r="S30" s="29"/>
      <c r="T30" s="108"/>
      <c r="V30" s="108"/>
      <c r="W30" s="29"/>
      <c r="X30" s="29"/>
      <c r="Y30" s="109"/>
      <c r="Z30" s="109"/>
      <c r="AA30" s="109"/>
      <c r="AB30" s="108"/>
      <c r="AC30" s="29"/>
      <c r="AD30" s="29"/>
      <c r="AE30" s="29"/>
      <c r="AF30" s="109"/>
    </row>
    <row r="31" spans="2:33" x14ac:dyDescent="0.25">
      <c r="B31" s="8" t="s">
        <v>81</v>
      </c>
      <c r="D31" s="31"/>
      <c r="E31" s="31"/>
      <c r="F31" s="31"/>
      <c r="G31" s="31"/>
      <c r="H31" s="31"/>
      <c r="J31" s="31"/>
      <c r="K31" s="31"/>
      <c r="L31" s="31"/>
      <c r="M31" s="31"/>
      <c r="N31" s="31"/>
      <c r="P31" s="31"/>
      <c r="Q31" s="31"/>
      <c r="R31" s="31"/>
      <c r="S31" s="31"/>
      <c r="T31" s="109"/>
      <c r="V31" s="109"/>
      <c r="W31" s="31"/>
      <c r="X31" s="31"/>
      <c r="Y31" s="109"/>
      <c r="Z31" s="109"/>
      <c r="AA31" s="109"/>
      <c r="AB31" s="109"/>
      <c r="AC31" s="31"/>
      <c r="AD31" s="31"/>
      <c r="AE31" s="31"/>
      <c r="AF31" s="109"/>
    </row>
    <row r="32" spans="2:33" x14ac:dyDescent="0.25">
      <c r="B32" s="1" t="s">
        <v>34</v>
      </c>
      <c r="D32" s="12">
        <v>954.2</v>
      </c>
      <c r="E32" s="12">
        <v>988.8</v>
      </c>
      <c r="F32" s="12">
        <v>958.9</v>
      </c>
      <c r="G32" s="12">
        <v>890.1</v>
      </c>
      <c r="H32" s="12">
        <v>890.1</v>
      </c>
      <c r="J32" s="12">
        <v>928.9</v>
      </c>
      <c r="K32" s="12">
        <v>999.3</v>
      </c>
      <c r="L32" s="12">
        <v>964.4</v>
      </c>
      <c r="M32" s="12">
        <v>911.8</v>
      </c>
      <c r="N32" s="12">
        <v>911.8</v>
      </c>
      <c r="P32" s="12">
        <v>1006.2</v>
      </c>
      <c r="Q32" s="12">
        <v>1755.3</v>
      </c>
      <c r="R32" s="12">
        <v>1817.5</v>
      </c>
      <c r="S32" s="12">
        <v>1864</v>
      </c>
      <c r="T32" s="44">
        <v>1864</v>
      </c>
      <c r="V32" s="44">
        <v>2034</v>
      </c>
      <c r="W32" s="44">
        <v>2396</v>
      </c>
      <c r="X32" s="44">
        <v>2233</v>
      </c>
      <c r="Y32" s="141">
        <v>2269</v>
      </c>
      <c r="Z32" s="141">
        <f t="shared" ref="Z32:Z37" si="12">Y32</f>
        <v>2269</v>
      </c>
      <c r="AA32" s="141"/>
      <c r="AB32" s="44">
        <v>2316</v>
      </c>
      <c r="AC32" s="44">
        <v>2733</v>
      </c>
      <c r="AD32" s="44">
        <v>2450</v>
      </c>
      <c r="AE32" s="44">
        <v>2380</v>
      </c>
      <c r="AF32" s="141">
        <f t="shared" ref="AF32:AF37" si="13">AE32</f>
        <v>2380</v>
      </c>
      <c r="AG32" s="65"/>
    </row>
    <row r="33" spans="1:33" x14ac:dyDescent="0.25">
      <c r="B33" s="1" t="s">
        <v>35</v>
      </c>
      <c r="D33" s="12">
        <v>17.8</v>
      </c>
      <c r="E33" s="12">
        <v>19</v>
      </c>
      <c r="F33" s="12">
        <v>41.9</v>
      </c>
      <c r="G33" s="12">
        <v>26.6</v>
      </c>
      <c r="H33" s="12">
        <v>26.6</v>
      </c>
      <c r="J33" s="12">
        <v>30.9</v>
      </c>
      <c r="K33" s="12">
        <v>33.799999999999997</v>
      </c>
      <c r="L33" s="12">
        <v>46.1</v>
      </c>
      <c r="M33" s="12">
        <v>43.7</v>
      </c>
      <c r="N33" s="12">
        <v>43.7</v>
      </c>
      <c r="P33" s="12">
        <v>64.7</v>
      </c>
      <c r="Q33" s="12">
        <v>97.6</v>
      </c>
      <c r="R33" s="12">
        <v>143.19999999999999</v>
      </c>
      <c r="S33" s="12">
        <v>76</v>
      </c>
      <c r="T33" s="44">
        <v>76</v>
      </c>
      <c r="V33" s="44">
        <v>100</v>
      </c>
      <c r="W33" s="44">
        <v>83</v>
      </c>
      <c r="X33" s="44">
        <v>128</v>
      </c>
      <c r="Y33" s="141">
        <v>93</v>
      </c>
      <c r="Z33" s="141">
        <f t="shared" si="12"/>
        <v>93</v>
      </c>
      <c r="AA33" s="141"/>
      <c r="AB33" s="44">
        <v>110</v>
      </c>
      <c r="AC33" s="44">
        <v>115</v>
      </c>
      <c r="AD33" s="44">
        <v>183</v>
      </c>
      <c r="AE33" s="44">
        <v>97</v>
      </c>
      <c r="AF33" s="141">
        <f t="shared" si="13"/>
        <v>97</v>
      </c>
      <c r="AG33" s="65"/>
    </row>
    <row r="34" spans="1:33" x14ac:dyDescent="0.25">
      <c r="B34" s="1" t="s">
        <v>183</v>
      </c>
      <c r="D34" s="12">
        <v>0.1</v>
      </c>
      <c r="E34" s="12">
        <v>0</v>
      </c>
      <c r="F34" s="12">
        <v>24.8</v>
      </c>
      <c r="G34" s="12">
        <v>45.5</v>
      </c>
      <c r="H34" s="12">
        <v>45.5</v>
      </c>
      <c r="J34" s="12">
        <v>26.3</v>
      </c>
      <c r="K34" s="12">
        <v>13.1</v>
      </c>
      <c r="L34" s="12">
        <v>4.7</v>
      </c>
      <c r="M34" s="12">
        <v>20.6</v>
      </c>
      <c r="N34" s="12">
        <v>20.6</v>
      </c>
      <c r="P34" s="12">
        <v>4.8</v>
      </c>
      <c r="Q34" s="12">
        <v>2.4</v>
      </c>
      <c r="R34" s="12">
        <v>0</v>
      </c>
      <c r="S34" s="12">
        <v>17</v>
      </c>
      <c r="T34" s="44">
        <v>17</v>
      </c>
      <c r="V34" s="44">
        <v>7</v>
      </c>
      <c r="W34" s="44">
        <v>6</v>
      </c>
      <c r="X34" s="44">
        <v>27</v>
      </c>
      <c r="Y34" s="141">
        <v>19</v>
      </c>
      <c r="Z34" s="141">
        <f t="shared" si="12"/>
        <v>19</v>
      </c>
      <c r="AA34" s="141"/>
      <c r="AB34" s="44">
        <v>18</v>
      </c>
      <c r="AC34" s="44">
        <v>8</v>
      </c>
      <c r="AD34" s="44">
        <v>25</v>
      </c>
      <c r="AE34" s="44">
        <v>18</v>
      </c>
      <c r="AF34" s="141">
        <f t="shared" si="13"/>
        <v>18</v>
      </c>
    </row>
    <row r="35" spans="1:33" x14ac:dyDescent="0.25">
      <c r="B35" s="1" t="s">
        <v>36</v>
      </c>
      <c r="D35" s="12">
        <v>6.3</v>
      </c>
      <c r="E35" s="12">
        <v>5.0999999999999996</v>
      </c>
      <c r="F35" s="12">
        <v>22.6</v>
      </c>
      <c r="G35" s="12">
        <v>7.1</v>
      </c>
      <c r="H35" s="12">
        <v>7.1</v>
      </c>
      <c r="J35" s="12">
        <v>3.2</v>
      </c>
      <c r="K35" s="12">
        <v>7.8</v>
      </c>
      <c r="L35" s="12">
        <v>10</v>
      </c>
      <c r="M35" s="12">
        <v>24.9</v>
      </c>
      <c r="N35" s="12">
        <v>24.9</v>
      </c>
      <c r="P35" s="12">
        <v>12.6</v>
      </c>
      <c r="Q35" s="12">
        <v>48.7</v>
      </c>
      <c r="R35" s="12">
        <v>32.5</v>
      </c>
      <c r="S35" s="12">
        <v>38</v>
      </c>
      <c r="T35" s="44">
        <v>38</v>
      </c>
      <c r="V35" s="44">
        <v>34</v>
      </c>
      <c r="W35" s="44">
        <v>21</v>
      </c>
      <c r="X35" s="44">
        <v>19</v>
      </c>
      <c r="Y35" s="141">
        <v>22</v>
      </c>
      <c r="Z35" s="141">
        <f t="shared" si="12"/>
        <v>22</v>
      </c>
      <c r="AA35" s="141"/>
      <c r="AB35" s="44">
        <v>26</v>
      </c>
      <c r="AC35" s="44">
        <v>8</v>
      </c>
      <c r="AD35" s="44">
        <v>22</v>
      </c>
      <c r="AE35" s="44">
        <v>153</v>
      </c>
      <c r="AF35" s="141">
        <f t="shared" si="13"/>
        <v>153</v>
      </c>
      <c r="AG35" s="65"/>
    </row>
    <row r="36" spans="1:33" x14ac:dyDescent="0.25">
      <c r="B36" s="1" t="s">
        <v>37</v>
      </c>
      <c r="D36" s="12">
        <v>41.9</v>
      </c>
      <c r="E36" s="12">
        <v>34.4</v>
      </c>
      <c r="F36" s="12">
        <v>32.6</v>
      </c>
      <c r="G36" s="12">
        <v>31.5</v>
      </c>
      <c r="H36" s="12">
        <v>31.5</v>
      </c>
      <c r="J36" s="12">
        <v>32.5</v>
      </c>
      <c r="K36" s="12">
        <v>30.9</v>
      </c>
      <c r="L36" s="12">
        <v>29.3</v>
      </c>
      <c r="M36" s="12">
        <v>40.799999999999997</v>
      </c>
      <c r="N36" s="12">
        <v>40.799999999999997</v>
      </c>
      <c r="P36" s="12">
        <v>42</v>
      </c>
      <c r="Q36" s="12">
        <v>76.3</v>
      </c>
      <c r="R36" s="12">
        <v>68.599999999999994</v>
      </c>
      <c r="S36" s="12">
        <v>74</v>
      </c>
      <c r="T36" s="44">
        <v>74</v>
      </c>
      <c r="V36" s="44">
        <v>80</v>
      </c>
      <c r="W36" s="44">
        <v>97</v>
      </c>
      <c r="X36" s="44">
        <v>93</v>
      </c>
      <c r="Y36" s="141">
        <v>130</v>
      </c>
      <c r="Z36" s="141">
        <f t="shared" si="12"/>
        <v>130</v>
      </c>
      <c r="AA36" s="141"/>
      <c r="AB36" s="44">
        <v>139</v>
      </c>
      <c r="AC36" s="44">
        <v>137</v>
      </c>
      <c r="AD36" s="44">
        <v>120</v>
      </c>
      <c r="AE36" s="44">
        <v>109</v>
      </c>
      <c r="AF36" s="141">
        <f t="shared" si="13"/>
        <v>109</v>
      </c>
      <c r="AG36" s="65"/>
    </row>
    <row r="37" spans="1:33" x14ac:dyDescent="0.25">
      <c r="B37" s="6" t="s">
        <v>38</v>
      </c>
      <c r="D37" s="18">
        <v>35.700000000000003</v>
      </c>
      <c r="E37" s="18">
        <v>26.5</v>
      </c>
      <c r="F37" s="18">
        <v>43.3</v>
      </c>
      <c r="G37" s="18">
        <v>28.2</v>
      </c>
      <c r="H37" s="18">
        <v>28.2</v>
      </c>
      <c r="J37" s="18">
        <v>46.1</v>
      </c>
      <c r="K37" s="18">
        <v>43.2</v>
      </c>
      <c r="L37" s="18">
        <v>131.69999999999999</v>
      </c>
      <c r="M37" s="18">
        <v>36.700000000000003</v>
      </c>
      <c r="N37" s="18">
        <v>36.700000000000003</v>
      </c>
      <c r="P37" s="18">
        <v>66.5</v>
      </c>
      <c r="Q37" s="18">
        <v>261.5</v>
      </c>
      <c r="R37" s="18">
        <v>421.3</v>
      </c>
      <c r="S37" s="18">
        <v>131</v>
      </c>
      <c r="T37" s="112">
        <v>131</v>
      </c>
      <c r="V37" s="112">
        <v>154</v>
      </c>
      <c r="W37" s="112">
        <v>102</v>
      </c>
      <c r="X37" s="112">
        <v>453</v>
      </c>
      <c r="Y37" s="142">
        <v>76</v>
      </c>
      <c r="Z37" s="142">
        <f t="shared" si="12"/>
        <v>76</v>
      </c>
      <c r="AA37" s="152"/>
      <c r="AB37" s="112">
        <v>136</v>
      </c>
      <c r="AC37" s="112">
        <v>126</v>
      </c>
      <c r="AD37" s="112">
        <v>112</v>
      </c>
      <c r="AE37" s="112">
        <v>60</v>
      </c>
      <c r="AF37" s="142">
        <f t="shared" si="13"/>
        <v>60</v>
      </c>
    </row>
    <row r="38" spans="1:33" x14ac:dyDescent="0.25">
      <c r="B38" s="8" t="s">
        <v>39</v>
      </c>
      <c r="D38" s="12">
        <v>1056</v>
      </c>
      <c r="E38" s="12">
        <v>1073.8</v>
      </c>
      <c r="F38" s="12">
        <v>1124.0999999999997</v>
      </c>
      <c r="G38" s="12">
        <v>1029</v>
      </c>
      <c r="H38" s="12">
        <v>1029</v>
      </c>
      <c r="J38" s="12">
        <v>1067.9000000000001</v>
      </c>
      <c r="K38" s="12">
        <v>1128.0999999999999</v>
      </c>
      <c r="L38" s="12">
        <v>1186.2</v>
      </c>
      <c r="M38" s="12">
        <v>1078.5</v>
      </c>
      <c r="N38" s="12">
        <v>1078.5</v>
      </c>
      <c r="P38" s="12">
        <v>1196.8</v>
      </c>
      <c r="Q38" s="12">
        <v>2241.8000000000002</v>
      </c>
      <c r="R38" s="12">
        <v>2483.1000000000004</v>
      </c>
      <c r="S38" s="12">
        <v>2200</v>
      </c>
      <c r="T38" s="44">
        <v>2200</v>
      </c>
      <c r="V38" s="44">
        <f>SUM(V32:V37)</f>
        <v>2409</v>
      </c>
      <c r="W38" s="44">
        <f>SUM(W32:W37)</f>
        <v>2705</v>
      </c>
      <c r="X38" s="44">
        <f>SUM(X32:X37)</f>
        <v>2953</v>
      </c>
      <c r="Y38" s="141">
        <f>SUM(Y32:Y37)</f>
        <v>2609</v>
      </c>
      <c r="Z38" s="141">
        <f t="shared" ref="Z38" si="14">SUM(Z32:Z37)</f>
        <v>2609</v>
      </c>
      <c r="AA38" s="141"/>
      <c r="AB38" s="44">
        <f>SUM(AB32:AB37)</f>
        <v>2745</v>
      </c>
      <c r="AC38" s="44">
        <f>SUM(AC32:AC37)</f>
        <v>3127</v>
      </c>
      <c r="AD38" s="44">
        <f>SUM(AD32:AD37)</f>
        <v>2912</v>
      </c>
      <c r="AE38" s="44">
        <f>SUM(AE32:AE37)</f>
        <v>2817</v>
      </c>
      <c r="AF38" s="141">
        <f t="shared" ref="AF38" si="15">SUM(AF32:AF37)</f>
        <v>2817</v>
      </c>
    </row>
    <row r="39" spans="1:33" x14ac:dyDescent="0.25">
      <c r="D39" s="29"/>
      <c r="E39" s="29"/>
      <c r="F39" s="29"/>
      <c r="G39" s="29"/>
      <c r="H39" s="29"/>
      <c r="J39" s="29"/>
      <c r="K39" s="29"/>
      <c r="L39" s="29"/>
      <c r="M39" s="29"/>
      <c r="N39" s="29"/>
      <c r="P39" s="29"/>
      <c r="Q39" s="29"/>
      <c r="R39" s="29"/>
      <c r="S39" s="29"/>
      <c r="T39" s="108"/>
      <c r="V39" s="108"/>
      <c r="W39" s="29"/>
      <c r="X39" s="29"/>
      <c r="Y39" s="109"/>
      <c r="Z39" s="109"/>
      <c r="AA39" s="109"/>
      <c r="AB39" s="108"/>
      <c r="AC39" s="108"/>
      <c r="AD39" s="29"/>
      <c r="AE39" s="29"/>
      <c r="AF39" s="109"/>
    </row>
    <row r="40" spans="1:33" x14ac:dyDescent="0.25">
      <c r="B40" s="20" t="s">
        <v>40</v>
      </c>
      <c r="D40" s="21">
        <v>6243.4999999999991</v>
      </c>
      <c r="E40" s="21">
        <v>6204.9000000000005</v>
      </c>
      <c r="F40" s="21">
        <v>6216.4999999999991</v>
      </c>
      <c r="G40" s="21">
        <v>6055.3</v>
      </c>
      <c r="H40" s="21">
        <v>6055.3</v>
      </c>
      <c r="J40" s="21">
        <v>6054.7</v>
      </c>
      <c r="K40" s="21">
        <v>6111.2</v>
      </c>
      <c r="L40" s="21">
        <v>6149</v>
      </c>
      <c r="M40" s="21">
        <v>6280.2</v>
      </c>
      <c r="N40" s="21">
        <v>6280.2</v>
      </c>
      <c r="P40" s="21">
        <v>6378</v>
      </c>
      <c r="Q40" s="21">
        <v>8624.9000000000015</v>
      </c>
      <c r="R40" s="21">
        <v>8878.6</v>
      </c>
      <c r="S40" s="21">
        <v>8668</v>
      </c>
      <c r="T40" s="42">
        <v>8668</v>
      </c>
      <c r="V40" s="42">
        <f>V29+V38</f>
        <v>8943</v>
      </c>
      <c r="W40" s="42">
        <f>W29+W38</f>
        <v>9284</v>
      </c>
      <c r="X40" s="42">
        <f>X29+X38</f>
        <v>9604</v>
      </c>
      <c r="Y40" s="144">
        <f t="shared" ref="Y40:Z40" si="16">Y29+Y38</f>
        <v>9574</v>
      </c>
      <c r="Z40" s="144">
        <f t="shared" si="16"/>
        <v>9574</v>
      </c>
      <c r="AA40" s="152"/>
      <c r="AB40" s="42">
        <f>AB29+AB38</f>
        <v>9629</v>
      </c>
      <c r="AC40" s="42">
        <f>AC29+AC38</f>
        <v>9977</v>
      </c>
      <c r="AD40" s="42">
        <f>AD29+AD38</f>
        <v>9707</v>
      </c>
      <c r="AE40" s="42">
        <f>AE29+AE38</f>
        <v>9831</v>
      </c>
      <c r="AF40" s="144">
        <f t="shared" ref="AF40" si="17">AF29+AF38</f>
        <v>9831</v>
      </c>
    </row>
    <row r="41" spans="1:33" x14ac:dyDescent="0.25">
      <c r="B41" s="8"/>
      <c r="E41" s="1"/>
      <c r="F41" s="1"/>
      <c r="G41" s="1"/>
      <c r="H41" s="1"/>
      <c r="J41" s="1"/>
      <c r="K41" s="1"/>
      <c r="L41" s="1"/>
      <c r="M41" s="1"/>
      <c r="N41" s="1"/>
      <c r="P41" s="54"/>
      <c r="Q41" s="54"/>
      <c r="R41" s="54"/>
      <c r="S41" s="54"/>
      <c r="T41" s="102"/>
      <c r="V41" s="102"/>
      <c r="W41" s="54"/>
      <c r="X41" s="54"/>
      <c r="Y41" s="143"/>
      <c r="Z41" s="143"/>
      <c r="AA41" s="143"/>
      <c r="AB41" s="102"/>
      <c r="AC41" s="54"/>
      <c r="AD41" s="54"/>
      <c r="AE41" s="54"/>
      <c r="AF41" s="143"/>
    </row>
    <row r="42" spans="1:33" ht="15.75" hidden="1" x14ac:dyDescent="0.25">
      <c r="A42" s="26"/>
      <c r="B42" s="26" t="s">
        <v>80</v>
      </c>
      <c r="C42" s="26"/>
      <c r="D42" s="27" t="s">
        <v>84</v>
      </c>
      <c r="E42" s="27" t="s">
        <v>84</v>
      </c>
      <c r="F42" s="26" t="s">
        <v>84</v>
      </c>
      <c r="G42" s="26" t="s">
        <v>84</v>
      </c>
      <c r="H42" s="26" t="s">
        <v>84</v>
      </c>
      <c r="I42" s="26"/>
      <c r="J42" s="26"/>
      <c r="K42" s="26"/>
      <c r="L42" s="26"/>
      <c r="M42" s="26"/>
      <c r="N42" s="26"/>
      <c r="P42" s="55"/>
      <c r="Q42" s="55"/>
      <c r="R42" s="55"/>
      <c r="S42" s="55"/>
      <c r="T42" s="110"/>
      <c r="V42" s="145"/>
      <c r="W42" s="146"/>
      <c r="X42" s="146"/>
      <c r="Y42" s="147"/>
      <c r="Z42" s="147"/>
      <c r="AA42" s="147"/>
      <c r="AB42" s="145"/>
      <c r="AC42" s="146"/>
      <c r="AD42" s="146"/>
      <c r="AE42" s="146"/>
      <c r="AF42" s="147"/>
    </row>
    <row r="43" spans="1:33" ht="15.75" hidden="1" x14ac:dyDescent="0.25">
      <c r="A43" s="26"/>
      <c r="B43" s="26" t="s">
        <v>7</v>
      </c>
      <c r="C43" s="26"/>
      <c r="D43" s="27" t="s">
        <v>1</v>
      </c>
      <c r="E43" s="27" t="s">
        <v>2</v>
      </c>
      <c r="F43" s="27" t="s">
        <v>3</v>
      </c>
      <c r="G43" s="27" t="s">
        <v>4</v>
      </c>
      <c r="H43" s="27" t="s">
        <v>0</v>
      </c>
      <c r="I43" s="26"/>
      <c r="J43" s="27"/>
      <c r="K43" s="27"/>
      <c r="L43" s="27"/>
      <c r="M43" s="27"/>
      <c r="N43" s="27"/>
      <c r="P43" s="56"/>
      <c r="Q43" s="56"/>
      <c r="R43" s="56"/>
      <c r="S43" s="56"/>
      <c r="T43" s="111"/>
      <c r="V43" s="148"/>
      <c r="W43" s="149"/>
      <c r="X43" s="149"/>
      <c r="Y43" s="150"/>
      <c r="Z43" s="150"/>
      <c r="AA43" s="150"/>
      <c r="AB43" s="148"/>
      <c r="AC43" s="149"/>
      <c r="AD43" s="149"/>
      <c r="AE43" s="149"/>
      <c r="AF43" s="150"/>
    </row>
    <row r="44" spans="1:33" x14ac:dyDescent="0.25">
      <c r="B44" s="16"/>
      <c r="D44" s="15"/>
      <c r="E44" s="15"/>
      <c r="F44" s="15"/>
      <c r="G44" s="15"/>
      <c r="H44" s="15"/>
      <c r="J44" s="15"/>
      <c r="K44" s="15"/>
      <c r="L44" s="15"/>
      <c r="M44" s="15"/>
      <c r="N44" s="15"/>
      <c r="P44" s="57"/>
      <c r="Q44" s="57"/>
      <c r="R44" s="57"/>
      <c r="S44" s="57"/>
      <c r="T44" s="108"/>
      <c r="V44" s="108"/>
      <c r="W44" s="57"/>
      <c r="X44" s="57"/>
      <c r="Y44" s="109"/>
      <c r="Z44" s="109"/>
      <c r="AA44" s="109"/>
      <c r="AC44" s="57"/>
      <c r="AD44" s="57"/>
      <c r="AE44" s="57"/>
      <c r="AF44" s="109"/>
    </row>
    <row r="45" spans="1:33" x14ac:dyDescent="0.25">
      <c r="B45" s="8" t="s">
        <v>83</v>
      </c>
      <c r="E45" s="1"/>
      <c r="F45" s="1"/>
      <c r="G45" s="1"/>
      <c r="H45" s="1"/>
      <c r="J45" s="1"/>
      <c r="K45" s="1"/>
      <c r="L45" s="1"/>
      <c r="M45" s="1"/>
      <c r="N45" s="1"/>
      <c r="P45" s="54"/>
      <c r="Q45" s="54"/>
      <c r="R45" s="54"/>
      <c r="S45" s="54"/>
      <c r="T45" s="102"/>
      <c r="V45" s="102"/>
      <c r="W45" s="54"/>
      <c r="X45" s="54"/>
      <c r="Y45" s="143"/>
      <c r="Z45" s="143"/>
      <c r="AA45" s="143"/>
      <c r="AB45" s="108"/>
      <c r="AC45" s="54"/>
      <c r="AD45" s="54"/>
      <c r="AE45" s="54"/>
      <c r="AF45" s="143"/>
    </row>
    <row r="46" spans="1:33" x14ac:dyDescent="0.25">
      <c r="B46" s="1" t="s">
        <v>41</v>
      </c>
      <c r="D46" s="12">
        <v>95.7</v>
      </c>
      <c r="E46" s="12">
        <v>95.7</v>
      </c>
      <c r="F46" s="12">
        <v>95.7</v>
      </c>
      <c r="G46" s="12">
        <v>95.7</v>
      </c>
      <c r="H46" s="12">
        <v>95.7</v>
      </c>
      <c r="J46" s="12">
        <v>95.7</v>
      </c>
      <c r="K46" s="12">
        <v>95.7</v>
      </c>
      <c r="L46" s="12">
        <v>95.7</v>
      </c>
      <c r="M46" s="12">
        <v>95.7</v>
      </c>
      <c r="N46" s="12">
        <v>95.7</v>
      </c>
      <c r="P46" s="12">
        <v>95.7</v>
      </c>
      <c r="Q46" s="12">
        <v>95.7</v>
      </c>
      <c r="R46" s="12">
        <v>95.7</v>
      </c>
      <c r="S46" s="12">
        <v>96</v>
      </c>
      <c r="T46" s="44">
        <v>96</v>
      </c>
      <c r="V46" s="44">
        <v>96</v>
      </c>
      <c r="W46" s="44">
        <v>96</v>
      </c>
      <c r="X46" s="44">
        <v>96</v>
      </c>
      <c r="Y46" s="141">
        <v>96</v>
      </c>
      <c r="Z46" s="141">
        <f t="shared" ref="Z46:Z51" si="18">Y46</f>
        <v>96</v>
      </c>
      <c r="AA46" s="141"/>
      <c r="AB46" s="44">
        <v>96</v>
      </c>
      <c r="AC46" s="44">
        <v>96</v>
      </c>
      <c r="AD46" s="44">
        <v>96</v>
      </c>
      <c r="AE46" s="44">
        <v>96</v>
      </c>
      <c r="AF46" s="141">
        <f t="shared" ref="AF46:AF51" si="19">AE46</f>
        <v>96</v>
      </c>
    </row>
    <row r="47" spans="1:33" x14ac:dyDescent="0.25">
      <c r="B47" s="1" t="s">
        <v>96</v>
      </c>
      <c r="D47" s="12">
        <v>-1</v>
      </c>
      <c r="E47" s="12">
        <v>0</v>
      </c>
      <c r="F47" s="12">
        <v>0</v>
      </c>
      <c r="G47" s="12">
        <v>0</v>
      </c>
      <c r="H47" s="12">
        <v>0</v>
      </c>
      <c r="J47" s="12">
        <v>0</v>
      </c>
      <c r="K47" s="12">
        <v>0</v>
      </c>
      <c r="L47" s="12">
        <v>0</v>
      </c>
      <c r="M47" s="12">
        <v>0</v>
      </c>
      <c r="N47" s="12">
        <v>0</v>
      </c>
      <c r="P47" s="12">
        <v>0</v>
      </c>
      <c r="Q47" s="12">
        <v>0</v>
      </c>
      <c r="R47" s="12">
        <v>0</v>
      </c>
      <c r="S47" s="12">
        <v>0</v>
      </c>
      <c r="T47" s="44">
        <v>0</v>
      </c>
      <c r="V47" s="44">
        <v>0</v>
      </c>
      <c r="W47" s="44">
        <v>0</v>
      </c>
      <c r="X47" s="44">
        <v>4</v>
      </c>
      <c r="Y47" s="141">
        <v>3</v>
      </c>
      <c r="Z47" s="141">
        <f t="shared" si="18"/>
        <v>3</v>
      </c>
      <c r="AA47" s="141"/>
      <c r="AB47" s="44">
        <v>0</v>
      </c>
      <c r="AC47" s="44">
        <v>0</v>
      </c>
      <c r="AD47" s="44">
        <v>-4</v>
      </c>
      <c r="AE47" s="44">
        <v>19</v>
      </c>
      <c r="AF47" s="141">
        <f t="shared" si="19"/>
        <v>19</v>
      </c>
    </row>
    <row r="48" spans="1:33" x14ac:dyDescent="0.25">
      <c r="B48" s="1" t="s">
        <v>42</v>
      </c>
      <c r="D48" s="12">
        <v>0.27299800000000002</v>
      </c>
      <c r="E48" s="12">
        <v>0.3</v>
      </c>
      <c r="F48" s="12">
        <v>0.3</v>
      </c>
      <c r="G48" s="12">
        <v>0.3</v>
      </c>
      <c r="H48" s="12">
        <v>0.3</v>
      </c>
      <c r="J48" s="12">
        <v>0.3</v>
      </c>
      <c r="K48" s="12">
        <v>0.3</v>
      </c>
      <c r="L48" s="12">
        <v>0.3</v>
      </c>
      <c r="M48" s="12">
        <v>0.3</v>
      </c>
      <c r="N48" s="12">
        <v>0.3</v>
      </c>
      <c r="P48" s="12">
        <v>0.3</v>
      </c>
      <c r="Q48" s="12">
        <v>21.9</v>
      </c>
      <c r="R48" s="12">
        <v>40.299999999999997</v>
      </c>
      <c r="S48" s="12">
        <v>17</v>
      </c>
      <c r="T48" s="44">
        <v>17</v>
      </c>
      <c r="V48" s="44">
        <v>11</v>
      </c>
      <c r="W48" s="44">
        <v>20</v>
      </c>
      <c r="X48" s="44">
        <v>12</v>
      </c>
      <c r="Y48" s="141">
        <v>45</v>
      </c>
      <c r="Z48" s="141">
        <f t="shared" si="18"/>
        <v>45</v>
      </c>
      <c r="AA48" s="141"/>
      <c r="AB48" s="44">
        <v>34</v>
      </c>
      <c r="AC48" s="44">
        <v>43</v>
      </c>
      <c r="AD48" s="44">
        <v>52</v>
      </c>
      <c r="AE48" s="44">
        <v>34</v>
      </c>
      <c r="AF48" s="141">
        <f t="shared" si="19"/>
        <v>34</v>
      </c>
    </row>
    <row r="49" spans="2:32" x14ac:dyDescent="0.25">
      <c r="B49" s="1" t="s">
        <v>43</v>
      </c>
      <c r="D49" s="12">
        <v>-1</v>
      </c>
      <c r="E49" s="12">
        <v>-22.7</v>
      </c>
      <c r="F49" s="12">
        <v>-76</v>
      </c>
      <c r="G49" s="12">
        <v>-76</v>
      </c>
      <c r="H49" s="12">
        <v>-76</v>
      </c>
      <c r="J49" s="12">
        <v>-43.5</v>
      </c>
      <c r="K49" s="12">
        <v>-43.5</v>
      </c>
      <c r="L49" s="12">
        <v>-43.5</v>
      </c>
      <c r="M49" s="12">
        <v>-43.5</v>
      </c>
      <c r="N49" s="12">
        <v>-43.5</v>
      </c>
      <c r="P49" s="12">
        <v>-20.9</v>
      </c>
      <c r="Q49" s="12">
        <v>-20.9</v>
      </c>
      <c r="R49" s="12">
        <v>-42.4</v>
      </c>
      <c r="S49" s="12">
        <v>-43</v>
      </c>
      <c r="T49" s="44">
        <v>-43</v>
      </c>
      <c r="V49" s="44">
        <v>-12</v>
      </c>
      <c r="W49" s="44">
        <v>-12</v>
      </c>
      <c r="X49" s="44">
        <v>-39</v>
      </c>
      <c r="Y49" s="141">
        <v>-39</v>
      </c>
      <c r="Z49" s="141">
        <f t="shared" si="18"/>
        <v>-39</v>
      </c>
      <c r="AA49" s="141"/>
      <c r="AB49" s="44">
        <v>-12</v>
      </c>
      <c r="AC49" s="44">
        <v>-68</v>
      </c>
      <c r="AD49" s="44">
        <v>-113</v>
      </c>
      <c r="AE49" s="44">
        <v>-144</v>
      </c>
      <c r="AF49" s="141">
        <f t="shared" si="19"/>
        <v>-144</v>
      </c>
    </row>
    <row r="50" spans="2:32" x14ac:dyDescent="0.25">
      <c r="B50" s="1" t="s">
        <v>44</v>
      </c>
      <c r="D50" s="12">
        <v>0</v>
      </c>
      <c r="E50" s="12">
        <v>0</v>
      </c>
      <c r="F50" s="12">
        <v>0</v>
      </c>
      <c r="G50" s="35">
        <v>76.599999999999994</v>
      </c>
      <c r="H50" s="35">
        <v>76.599999999999994</v>
      </c>
      <c r="J50" s="35">
        <v>0</v>
      </c>
      <c r="K50" s="35">
        <v>0</v>
      </c>
      <c r="L50" s="35">
        <v>0</v>
      </c>
      <c r="M50" s="12">
        <v>76.599999999999994</v>
      </c>
      <c r="N50" s="12">
        <v>76.599999999999994</v>
      </c>
      <c r="P50" s="12">
        <v>0</v>
      </c>
      <c r="Q50" s="12">
        <v>0</v>
      </c>
      <c r="R50" s="12">
        <v>0</v>
      </c>
      <c r="S50" s="12">
        <v>76</v>
      </c>
      <c r="T50" s="44">
        <v>76</v>
      </c>
      <c r="V50" s="44">
        <v>0</v>
      </c>
      <c r="W50" s="44">
        <v>0</v>
      </c>
      <c r="X50" s="44">
        <v>0</v>
      </c>
      <c r="Y50" s="141">
        <v>76</v>
      </c>
      <c r="Z50" s="141">
        <f t="shared" si="18"/>
        <v>76</v>
      </c>
      <c r="AA50" s="141"/>
      <c r="AB50" s="44">
        <v>0</v>
      </c>
      <c r="AC50" s="44">
        <v>0</v>
      </c>
      <c r="AD50" s="44">
        <v>0</v>
      </c>
      <c r="AE50" s="44">
        <v>76</v>
      </c>
      <c r="AF50" s="141">
        <f t="shared" si="19"/>
        <v>76</v>
      </c>
    </row>
    <row r="51" spans="2:32" x14ac:dyDescent="0.25">
      <c r="B51" s="6" t="s">
        <v>45</v>
      </c>
      <c r="D51" s="18">
        <v>2899.1</v>
      </c>
      <c r="E51" s="18">
        <v>2938.5</v>
      </c>
      <c r="F51" s="18">
        <v>3087.2</v>
      </c>
      <c r="G51" s="18">
        <v>3055.2</v>
      </c>
      <c r="H51" s="18">
        <v>3055.2</v>
      </c>
      <c r="J51" s="18">
        <v>3094</v>
      </c>
      <c r="K51" s="18">
        <v>3142.8</v>
      </c>
      <c r="L51" s="18">
        <v>3292.2</v>
      </c>
      <c r="M51" s="18">
        <v>3233.5</v>
      </c>
      <c r="N51" s="18">
        <v>3233.5</v>
      </c>
      <c r="P51" s="18">
        <v>3261.8</v>
      </c>
      <c r="Q51" s="18">
        <v>3267.2</v>
      </c>
      <c r="R51" s="18">
        <v>3433</v>
      </c>
      <c r="S51" s="18">
        <v>3315</v>
      </c>
      <c r="T51" s="112">
        <v>3315</v>
      </c>
      <c r="V51" s="112">
        <v>3366</v>
      </c>
      <c r="W51" s="112">
        <v>3396</v>
      </c>
      <c r="X51" s="112">
        <v>3602</v>
      </c>
      <c r="Y51" s="142">
        <v>3534</v>
      </c>
      <c r="Z51" s="142">
        <f t="shared" si="18"/>
        <v>3534</v>
      </c>
      <c r="AA51" s="152"/>
      <c r="AB51" s="112">
        <v>3566</v>
      </c>
      <c r="AC51" s="112">
        <v>3597</v>
      </c>
      <c r="AD51" s="112">
        <v>3778</v>
      </c>
      <c r="AE51" s="112">
        <v>3669</v>
      </c>
      <c r="AF51" s="142">
        <f t="shared" si="19"/>
        <v>3669</v>
      </c>
    </row>
    <row r="52" spans="2:32" x14ac:dyDescent="0.25">
      <c r="B52" s="8" t="s">
        <v>98</v>
      </c>
      <c r="D52" s="12">
        <v>2993.0729980000001</v>
      </c>
      <c r="E52" s="12">
        <v>3011.8</v>
      </c>
      <c r="F52" s="12">
        <v>3107.2</v>
      </c>
      <c r="G52" s="12">
        <v>3151.8</v>
      </c>
      <c r="H52" s="12">
        <v>3151.8</v>
      </c>
      <c r="J52" s="12">
        <v>3146.5</v>
      </c>
      <c r="K52" s="12">
        <v>3195.3</v>
      </c>
      <c r="L52" s="12">
        <v>3344.7</v>
      </c>
      <c r="M52" s="12">
        <v>3362.6</v>
      </c>
      <c r="N52" s="12">
        <v>3362.6</v>
      </c>
      <c r="P52" s="12">
        <v>3336.9</v>
      </c>
      <c r="Q52" s="12">
        <v>3363.8999999999996</v>
      </c>
      <c r="R52" s="12">
        <v>3526.6</v>
      </c>
      <c r="S52" s="12">
        <v>3461</v>
      </c>
      <c r="T52" s="44">
        <v>3461</v>
      </c>
      <c r="V52" s="44">
        <f>SUM(V46:V51)</f>
        <v>3461</v>
      </c>
      <c r="W52" s="44">
        <f>SUM(W46:W51)</f>
        <v>3500</v>
      </c>
      <c r="X52" s="44">
        <f>SUM(X46:X51)</f>
        <v>3675</v>
      </c>
      <c r="Y52" s="141">
        <f t="shared" ref="Y52:Z52" si="20">SUM(Y46:Y51)</f>
        <v>3715</v>
      </c>
      <c r="Z52" s="141">
        <f t="shared" si="20"/>
        <v>3715</v>
      </c>
      <c r="AA52" s="141"/>
      <c r="AB52" s="44">
        <f>SUM(AB46:AB51)</f>
        <v>3684</v>
      </c>
      <c r="AC52" s="44">
        <f>SUM(AC46:AC51)</f>
        <v>3668</v>
      </c>
      <c r="AD52" s="44">
        <f>SUM(AD46:AD51)</f>
        <v>3809</v>
      </c>
      <c r="AE52" s="44">
        <f>SUM(AE46:AE51)</f>
        <v>3750</v>
      </c>
      <c r="AF52" s="141">
        <f t="shared" ref="AF52" si="21">SUM(AF46:AF51)</f>
        <v>3750</v>
      </c>
    </row>
    <row r="53" spans="2:32" x14ac:dyDescent="0.25">
      <c r="B53" s="6" t="s">
        <v>85</v>
      </c>
      <c r="D53" s="18">
        <v>0.4</v>
      </c>
      <c r="E53" s="18">
        <v>0.4</v>
      </c>
      <c r="F53" s="18">
        <v>0.4</v>
      </c>
      <c r="G53" s="18">
        <v>0.5</v>
      </c>
      <c r="H53" s="18">
        <v>0.5</v>
      </c>
      <c r="J53" s="18">
        <v>0.5</v>
      </c>
      <c r="K53" s="18">
        <v>0.5</v>
      </c>
      <c r="L53" s="18">
        <v>0.5</v>
      </c>
      <c r="M53" s="18">
        <v>0.5</v>
      </c>
      <c r="N53" s="18">
        <v>0.5</v>
      </c>
      <c r="P53" s="18">
        <v>0.5</v>
      </c>
      <c r="Q53" s="18">
        <v>0.5</v>
      </c>
      <c r="R53" s="18">
        <v>0.5</v>
      </c>
      <c r="S53" s="18">
        <v>1</v>
      </c>
      <c r="T53" s="112">
        <v>1</v>
      </c>
      <c r="V53" s="112">
        <v>0.5</v>
      </c>
      <c r="W53" s="112">
        <v>1</v>
      </c>
      <c r="X53" s="112">
        <v>1</v>
      </c>
      <c r="Y53" s="142">
        <v>1</v>
      </c>
      <c r="Z53" s="142">
        <f>Y53</f>
        <v>1</v>
      </c>
      <c r="AA53" s="152"/>
      <c r="AB53" s="112">
        <v>1</v>
      </c>
      <c r="AC53" s="112">
        <v>0</v>
      </c>
      <c r="AD53" s="112">
        <v>0</v>
      </c>
      <c r="AE53" s="112">
        <v>-1</v>
      </c>
      <c r="AF53" s="142">
        <f>AE53</f>
        <v>-1</v>
      </c>
    </row>
    <row r="54" spans="2:32" x14ac:dyDescent="0.25">
      <c r="B54" s="8" t="s">
        <v>46</v>
      </c>
      <c r="D54" s="12">
        <v>2993.4729980000002</v>
      </c>
      <c r="E54" s="12">
        <v>3012.2000000000003</v>
      </c>
      <c r="F54" s="12">
        <v>3107.6</v>
      </c>
      <c r="G54" s="12">
        <v>3152.3</v>
      </c>
      <c r="H54" s="12">
        <v>3152.3</v>
      </c>
      <c r="J54" s="12">
        <v>3147</v>
      </c>
      <c r="K54" s="12">
        <v>3195.8</v>
      </c>
      <c r="L54" s="12">
        <v>3345.2</v>
      </c>
      <c r="M54" s="12">
        <v>3363.1</v>
      </c>
      <c r="N54" s="12">
        <v>3363.1</v>
      </c>
      <c r="P54" s="12">
        <v>3337.4</v>
      </c>
      <c r="Q54" s="12">
        <v>3364.3999999999996</v>
      </c>
      <c r="R54" s="12">
        <v>3527.1</v>
      </c>
      <c r="S54" s="12">
        <v>3462</v>
      </c>
      <c r="T54" s="44">
        <v>3462</v>
      </c>
      <c r="V54" s="44">
        <f>SUM(V52:V53)</f>
        <v>3461.5</v>
      </c>
      <c r="W54" s="44">
        <f>SUM(W52:W53)</f>
        <v>3501</v>
      </c>
      <c r="X54" s="44">
        <f>SUM(X52:X53)</f>
        <v>3676</v>
      </c>
      <c r="Y54" s="141">
        <f t="shared" ref="Y54:Z54" si="22">SUM(Y52:Y53)</f>
        <v>3716</v>
      </c>
      <c r="Z54" s="141">
        <f t="shared" si="22"/>
        <v>3716</v>
      </c>
      <c r="AA54" s="141"/>
      <c r="AB54" s="44">
        <f>SUM(AB52:AB53)</f>
        <v>3685</v>
      </c>
      <c r="AC54" s="44">
        <f>SUM(AC52:AC53)</f>
        <v>3668</v>
      </c>
      <c r="AD54" s="44">
        <f>SUM(AD52:AD53)</f>
        <v>3809</v>
      </c>
      <c r="AE54" s="44">
        <f>SUM(AE52:AE53)</f>
        <v>3749</v>
      </c>
      <c r="AF54" s="141">
        <f t="shared" ref="AF54" si="23">SUM(AF52:AF53)</f>
        <v>3749</v>
      </c>
    </row>
    <row r="55" spans="2:32" x14ac:dyDescent="0.25">
      <c r="D55" s="29"/>
      <c r="E55" s="29"/>
      <c r="F55" s="29"/>
      <c r="G55" s="29"/>
      <c r="H55" s="29"/>
      <c r="J55" s="29"/>
      <c r="K55" s="29"/>
      <c r="L55" s="29"/>
      <c r="M55" s="29"/>
      <c r="N55" s="29"/>
      <c r="P55" s="29"/>
      <c r="Q55" s="29"/>
      <c r="R55" s="29"/>
      <c r="S55" s="29"/>
      <c r="T55" s="108"/>
      <c r="V55" s="108"/>
      <c r="W55" s="29"/>
      <c r="X55" s="29"/>
      <c r="Y55" s="109"/>
      <c r="Z55" s="109"/>
      <c r="AA55" s="109"/>
      <c r="AB55" s="108"/>
      <c r="AC55" s="29"/>
      <c r="AD55" s="29"/>
      <c r="AE55" s="29"/>
      <c r="AF55" s="109"/>
    </row>
    <row r="56" spans="2:32" x14ac:dyDescent="0.25">
      <c r="B56" s="1" t="s">
        <v>29</v>
      </c>
      <c r="D56" s="12">
        <v>199.7</v>
      </c>
      <c r="E56" s="12">
        <v>187.1</v>
      </c>
      <c r="F56" s="12">
        <v>197</v>
      </c>
      <c r="G56" s="12">
        <v>192.8</v>
      </c>
      <c r="H56" s="12">
        <v>192.8</v>
      </c>
      <c r="J56" s="12">
        <v>193.2</v>
      </c>
      <c r="K56" s="12">
        <v>193.1</v>
      </c>
      <c r="L56" s="12">
        <v>195.4</v>
      </c>
      <c r="M56" s="12">
        <v>198.8</v>
      </c>
      <c r="N56" s="12">
        <v>198.8</v>
      </c>
      <c r="P56" s="12">
        <v>198.1</v>
      </c>
      <c r="Q56" s="12">
        <v>239.1</v>
      </c>
      <c r="R56" s="12">
        <v>237.1</v>
      </c>
      <c r="S56" s="12">
        <v>227</v>
      </c>
      <c r="T56" s="44">
        <v>227</v>
      </c>
      <c r="V56" s="44">
        <v>225</v>
      </c>
      <c r="W56" s="44">
        <v>226</v>
      </c>
      <c r="X56" s="44">
        <v>225</v>
      </c>
      <c r="Y56" s="141">
        <v>212</v>
      </c>
      <c r="Z56" s="141">
        <f t="shared" ref="Z56:Z60" si="24">Y56</f>
        <v>212</v>
      </c>
      <c r="AA56" s="141"/>
      <c r="AB56" s="44">
        <v>206</v>
      </c>
      <c r="AC56" s="44">
        <v>206</v>
      </c>
      <c r="AD56" s="44">
        <v>206</v>
      </c>
      <c r="AE56" s="44">
        <v>200</v>
      </c>
      <c r="AF56" s="141">
        <f t="shared" ref="AF56:AF60" si="25">AE56</f>
        <v>200</v>
      </c>
    </row>
    <row r="57" spans="2:32" x14ac:dyDescent="0.25">
      <c r="B57" s="1" t="s">
        <v>166</v>
      </c>
      <c r="D57" s="12">
        <v>447.2</v>
      </c>
      <c r="E57" s="12">
        <v>409</v>
      </c>
      <c r="F57" s="12">
        <v>389.1</v>
      </c>
      <c r="G57" s="12">
        <v>343.5</v>
      </c>
      <c r="H57" s="12">
        <v>343.5</v>
      </c>
      <c r="J57" s="12">
        <v>306.60000000000002</v>
      </c>
      <c r="K57" s="12">
        <v>264.2</v>
      </c>
      <c r="L57" s="12">
        <v>243.4</v>
      </c>
      <c r="M57" s="12">
        <v>462.6</v>
      </c>
      <c r="N57" s="12">
        <v>462.6</v>
      </c>
      <c r="P57" s="12">
        <v>438.6</v>
      </c>
      <c r="Q57" s="12">
        <v>876.7</v>
      </c>
      <c r="R57" s="12">
        <v>792.2</v>
      </c>
      <c r="S57" s="12">
        <v>850</v>
      </c>
      <c r="T57" s="44">
        <v>850</v>
      </c>
      <c r="V57" s="44">
        <v>795</v>
      </c>
      <c r="W57" s="44">
        <v>767</v>
      </c>
      <c r="X57" s="44">
        <v>725</v>
      </c>
      <c r="Y57" s="141">
        <v>870</v>
      </c>
      <c r="Z57" s="141">
        <f t="shared" si="24"/>
        <v>870</v>
      </c>
      <c r="AA57" s="141"/>
      <c r="AB57" s="44">
        <v>770</v>
      </c>
      <c r="AC57" s="44">
        <v>696</v>
      </c>
      <c r="AD57" s="44">
        <v>626</v>
      </c>
      <c r="AE57" s="44">
        <v>841</v>
      </c>
      <c r="AF57" s="141">
        <f t="shared" si="25"/>
        <v>841</v>
      </c>
    </row>
    <row r="58" spans="2:32" x14ac:dyDescent="0.25">
      <c r="B58" s="1" t="s">
        <v>167</v>
      </c>
      <c r="D58" s="12">
        <v>27.8</v>
      </c>
      <c r="E58" s="12">
        <v>27.9</v>
      </c>
      <c r="F58" s="12">
        <v>28</v>
      </c>
      <c r="G58" s="12">
        <v>28</v>
      </c>
      <c r="H58" s="12">
        <v>28</v>
      </c>
      <c r="J58" s="12">
        <v>28.1</v>
      </c>
      <c r="K58" s="12">
        <v>28.1</v>
      </c>
      <c r="L58" s="12">
        <v>28.2</v>
      </c>
      <c r="M58" s="12">
        <v>28</v>
      </c>
      <c r="N58" s="12">
        <v>28</v>
      </c>
      <c r="P58" s="12">
        <v>28</v>
      </c>
      <c r="Q58" s="12">
        <v>28</v>
      </c>
      <c r="R58" s="12">
        <v>28</v>
      </c>
      <c r="S58" s="12">
        <v>28</v>
      </c>
      <c r="T58" s="44">
        <v>28</v>
      </c>
      <c r="V58" s="44">
        <v>28</v>
      </c>
      <c r="W58" s="44">
        <v>28</v>
      </c>
      <c r="X58" s="44">
        <v>28</v>
      </c>
      <c r="Y58" s="141">
        <v>28</v>
      </c>
      <c r="Z58" s="141">
        <f t="shared" si="24"/>
        <v>28</v>
      </c>
      <c r="AA58" s="141"/>
      <c r="AB58" s="44">
        <v>27</v>
      </c>
      <c r="AC58" s="44">
        <v>27</v>
      </c>
      <c r="AD58" s="44">
        <v>28</v>
      </c>
      <c r="AE58" s="44">
        <v>27</v>
      </c>
      <c r="AF58" s="141">
        <f t="shared" si="25"/>
        <v>27</v>
      </c>
    </row>
    <row r="59" spans="2:32" x14ac:dyDescent="0.25">
      <c r="B59" s="1" t="s">
        <v>168</v>
      </c>
      <c r="D59" s="12">
        <v>0</v>
      </c>
      <c r="E59" s="12">
        <v>1095.5</v>
      </c>
      <c r="F59" s="12">
        <v>1055.7</v>
      </c>
      <c r="G59" s="12">
        <v>996.1</v>
      </c>
      <c r="H59" s="12">
        <v>996.1</v>
      </c>
      <c r="J59" s="12">
        <v>996.5</v>
      </c>
      <c r="K59" s="12">
        <v>1096.9000000000001</v>
      </c>
      <c r="L59" s="12">
        <v>947.3</v>
      </c>
      <c r="M59" s="12">
        <v>917.7</v>
      </c>
      <c r="N59" s="12">
        <v>917.7</v>
      </c>
      <c r="P59" s="12">
        <v>918.1</v>
      </c>
      <c r="Q59" s="12">
        <v>1848.3</v>
      </c>
      <c r="R59" s="12">
        <v>1748.9</v>
      </c>
      <c r="S59" s="12">
        <v>2007</v>
      </c>
      <c r="T59" s="44">
        <v>2007</v>
      </c>
      <c r="V59" s="44">
        <v>2257</v>
      </c>
      <c r="W59" s="44">
        <v>2258</v>
      </c>
      <c r="X59" s="44">
        <v>2612</v>
      </c>
      <c r="Y59" s="141">
        <v>1958</v>
      </c>
      <c r="Z59" s="141">
        <f t="shared" si="24"/>
        <v>1958</v>
      </c>
      <c r="AA59" s="141"/>
      <c r="AB59" s="44">
        <v>2590</v>
      </c>
      <c r="AC59" s="44">
        <v>2891</v>
      </c>
      <c r="AD59" s="44">
        <v>2692</v>
      </c>
      <c r="AE59" s="44">
        <v>2693</v>
      </c>
      <c r="AF59" s="141">
        <f t="shared" si="25"/>
        <v>2693</v>
      </c>
    </row>
    <row r="60" spans="2:32" x14ac:dyDescent="0.25">
      <c r="B60" s="6" t="s">
        <v>169</v>
      </c>
      <c r="D60" s="18">
        <v>37.4</v>
      </c>
      <c r="E60" s="18">
        <v>38.299999999999997</v>
      </c>
      <c r="F60" s="18">
        <v>34.6</v>
      </c>
      <c r="G60" s="18">
        <v>37.700000000000003</v>
      </c>
      <c r="H60" s="18">
        <v>37.700000000000003</v>
      </c>
      <c r="J60" s="18">
        <v>38.700000000000003</v>
      </c>
      <c r="K60" s="18">
        <v>43.1</v>
      </c>
      <c r="L60" s="18">
        <v>44.3</v>
      </c>
      <c r="M60" s="18">
        <v>13</v>
      </c>
      <c r="N60" s="18">
        <v>13</v>
      </c>
      <c r="P60" s="18">
        <v>13.5</v>
      </c>
      <c r="Q60" s="18">
        <v>11.9</v>
      </c>
      <c r="R60" s="18">
        <v>13</v>
      </c>
      <c r="S60" s="18">
        <v>5</v>
      </c>
      <c r="T60" s="112">
        <v>5</v>
      </c>
      <c r="V60" s="112">
        <v>5</v>
      </c>
      <c r="W60" s="112">
        <v>5</v>
      </c>
      <c r="X60" s="112">
        <v>5</v>
      </c>
      <c r="Y60" s="142">
        <v>5</v>
      </c>
      <c r="Z60" s="142">
        <f t="shared" si="24"/>
        <v>5</v>
      </c>
      <c r="AA60" s="152"/>
      <c r="AB60" s="112">
        <v>0</v>
      </c>
      <c r="AC60" s="112">
        <v>0</v>
      </c>
      <c r="AD60" s="112">
        <v>0</v>
      </c>
      <c r="AE60" s="112">
        <v>0</v>
      </c>
      <c r="AF60" s="142">
        <f t="shared" si="25"/>
        <v>0</v>
      </c>
    </row>
    <row r="61" spans="2:32" x14ac:dyDescent="0.25">
      <c r="B61" s="8" t="s">
        <v>47</v>
      </c>
      <c r="D61" s="12">
        <v>712.09999999999991</v>
      </c>
      <c r="E61" s="12">
        <v>1757.8</v>
      </c>
      <c r="F61" s="12">
        <v>1704.4</v>
      </c>
      <c r="G61" s="12">
        <v>1598.1</v>
      </c>
      <c r="H61" s="12">
        <v>1598.1</v>
      </c>
      <c r="J61" s="12">
        <v>1563.1</v>
      </c>
      <c r="K61" s="12">
        <v>1625.4</v>
      </c>
      <c r="L61" s="12">
        <v>1458.6</v>
      </c>
      <c r="M61" s="12">
        <v>1620.1</v>
      </c>
      <c r="N61" s="12">
        <v>1620.1</v>
      </c>
      <c r="P61" s="12">
        <v>1596.3000000000002</v>
      </c>
      <c r="Q61" s="12">
        <v>3004</v>
      </c>
      <c r="R61" s="12">
        <v>2819.2</v>
      </c>
      <c r="S61" s="12">
        <v>3117</v>
      </c>
      <c r="T61" s="44">
        <v>3117</v>
      </c>
      <c r="V61" s="44">
        <f>SUM(V56:V60)</f>
        <v>3310</v>
      </c>
      <c r="W61" s="44">
        <f>SUM(W56:W60)</f>
        <v>3284</v>
      </c>
      <c r="X61" s="44">
        <f>SUM(X56:X60)</f>
        <v>3595</v>
      </c>
      <c r="Y61" s="141">
        <f t="shared" ref="Y61:Z61" si="26">SUM(Y56:Y60)</f>
        <v>3073</v>
      </c>
      <c r="Z61" s="141">
        <f t="shared" si="26"/>
        <v>3073</v>
      </c>
      <c r="AA61" s="141"/>
      <c r="AB61" s="44">
        <f>SUM(AB56:AB60)</f>
        <v>3593</v>
      </c>
      <c r="AC61" s="44">
        <f>SUM(AC56:AC60)</f>
        <v>3820</v>
      </c>
      <c r="AD61" s="44">
        <f>SUM(AD56:AD60)</f>
        <v>3552</v>
      </c>
      <c r="AE61" s="44">
        <f>SUM(AE56:AE60)</f>
        <v>3761</v>
      </c>
      <c r="AF61" s="141">
        <f t="shared" ref="AF61" si="27">SUM(AF56:AF60)</f>
        <v>3761</v>
      </c>
    </row>
    <row r="62" spans="2:32" x14ac:dyDescent="0.25">
      <c r="D62" s="29"/>
      <c r="E62" s="29"/>
      <c r="F62" s="29"/>
      <c r="G62" s="29"/>
      <c r="H62" s="29"/>
      <c r="J62" s="29"/>
      <c r="K62" s="29"/>
      <c r="L62" s="29"/>
      <c r="M62" s="29"/>
      <c r="N62" s="29"/>
      <c r="P62" s="29"/>
      <c r="Q62" s="29"/>
      <c r="R62" s="29"/>
      <c r="S62" s="29"/>
      <c r="T62" s="108"/>
      <c r="V62" s="108"/>
      <c r="W62" s="29"/>
      <c r="X62" s="29"/>
      <c r="Y62" s="109"/>
      <c r="Z62" s="109"/>
      <c r="AA62" s="109"/>
      <c r="AB62" s="108"/>
      <c r="AC62" s="29"/>
      <c r="AD62" s="29"/>
      <c r="AE62" s="29"/>
      <c r="AF62" s="109"/>
    </row>
    <row r="63" spans="2:32" x14ac:dyDescent="0.25">
      <c r="B63" s="8" t="s">
        <v>48</v>
      </c>
      <c r="D63" s="29"/>
      <c r="E63" s="29"/>
      <c r="F63" s="29"/>
      <c r="G63" s="29"/>
      <c r="H63" s="29"/>
      <c r="J63" s="29"/>
      <c r="K63" s="29"/>
      <c r="L63" s="29"/>
      <c r="M63" s="29"/>
      <c r="N63" s="29"/>
      <c r="P63" s="29"/>
      <c r="Q63" s="29"/>
      <c r="R63" s="29"/>
      <c r="S63" s="29"/>
      <c r="T63" s="108"/>
      <c r="V63" s="108"/>
      <c r="W63" s="29"/>
      <c r="X63" s="29"/>
      <c r="Y63" s="109"/>
      <c r="Z63" s="109"/>
      <c r="AA63" s="109"/>
      <c r="AB63" s="108"/>
      <c r="AC63" s="29"/>
      <c r="AD63" s="29"/>
      <c r="AE63" s="29"/>
      <c r="AF63" s="109"/>
    </row>
    <row r="64" spans="2:32" x14ac:dyDescent="0.25">
      <c r="B64" s="1" t="s">
        <v>170</v>
      </c>
      <c r="D64" s="12">
        <v>1148.2</v>
      </c>
      <c r="E64" s="12">
        <v>107.4</v>
      </c>
      <c r="F64" s="12">
        <v>79.900000000000006</v>
      </c>
      <c r="G64" s="12">
        <v>157.9</v>
      </c>
      <c r="H64" s="12">
        <v>157.9</v>
      </c>
      <c r="J64" s="12">
        <v>128</v>
      </c>
      <c r="K64" s="12">
        <v>89.8</v>
      </c>
      <c r="L64" s="12">
        <v>0</v>
      </c>
      <c r="M64" s="12">
        <v>110.4</v>
      </c>
      <c r="N64" s="12">
        <v>110.4</v>
      </c>
      <c r="P64" s="12">
        <v>0</v>
      </c>
      <c r="Q64" s="12">
        <v>190.8</v>
      </c>
      <c r="R64" s="12">
        <v>8</v>
      </c>
      <c r="S64" s="12">
        <v>55</v>
      </c>
      <c r="T64" s="44">
        <v>55</v>
      </c>
      <c r="V64" s="44">
        <v>0</v>
      </c>
      <c r="W64" s="44">
        <v>199</v>
      </c>
      <c r="X64" s="44">
        <v>0</v>
      </c>
      <c r="Y64" s="44">
        <v>670</v>
      </c>
      <c r="Z64" s="44">
        <f t="shared" ref="Z64:Z71" si="28">Y64</f>
        <v>670</v>
      </c>
      <c r="AA64" s="44"/>
      <c r="AB64" s="44">
        <v>0</v>
      </c>
      <c r="AC64" s="44">
        <v>0</v>
      </c>
      <c r="AD64" s="44">
        <v>0</v>
      </c>
      <c r="AE64" s="44">
        <v>138</v>
      </c>
      <c r="AF64" s="44">
        <f t="shared" ref="AF64:AF71" si="29">AE64</f>
        <v>138</v>
      </c>
    </row>
    <row r="65" spans="2:33" x14ac:dyDescent="0.25">
      <c r="B65" s="1" t="s">
        <v>171</v>
      </c>
      <c r="D65" s="12">
        <v>179.8</v>
      </c>
      <c r="E65" s="12">
        <v>180.6</v>
      </c>
      <c r="F65" s="12">
        <v>179.1</v>
      </c>
      <c r="G65" s="12">
        <v>179.5</v>
      </c>
      <c r="H65" s="12">
        <v>179.5</v>
      </c>
      <c r="J65" s="12">
        <v>176.7</v>
      </c>
      <c r="K65" s="12">
        <v>176</v>
      </c>
      <c r="L65" s="12">
        <v>176</v>
      </c>
      <c r="M65" s="12">
        <v>188.4</v>
      </c>
      <c r="N65" s="12">
        <v>188.4</v>
      </c>
      <c r="P65" s="12">
        <v>192.6</v>
      </c>
      <c r="Q65" s="12">
        <v>349</v>
      </c>
      <c r="R65" s="12">
        <v>362.5</v>
      </c>
      <c r="S65" s="12">
        <v>360</v>
      </c>
      <c r="T65" s="44">
        <v>360</v>
      </c>
      <c r="V65" s="44">
        <v>364</v>
      </c>
      <c r="W65" s="44">
        <v>356</v>
      </c>
      <c r="X65" s="44">
        <v>351</v>
      </c>
      <c r="Y65" s="44">
        <v>404</v>
      </c>
      <c r="Z65" s="44">
        <f t="shared" si="28"/>
        <v>404</v>
      </c>
      <c r="AA65" s="44"/>
      <c r="AB65" s="44">
        <v>398</v>
      </c>
      <c r="AC65" s="44">
        <v>408</v>
      </c>
      <c r="AD65" s="44">
        <v>404</v>
      </c>
      <c r="AE65" s="44">
        <v>429</v>
      </c>
      <c r="AF65" s="44">
        <f t="shared" si="29"/>
        <v>429</v>
      </c>
    </row>
    <row r="66" spans="2:33" x14ac:dyDescent="0.25">
      <c r="B66" s="1" t="s">
        <v>172</v>
      </c>
      <c r="D66" s="12"/>
      <c r="E66" s="12"/>
      <c r="F66" s="12"/>
      <c r="G66" s="12"/>
      <c r="H66" s="12"/>
      <c r="J66" s="12"/>
      <c r="K66" s="12"/>
      <c r="L66" s="12"/>
      <c r="M66" s="12"/>
      <c r="N66" s="12"/>
      <c r="P66" s="12"/>
      <c r="Q66" s="12"/>
      <c r="R66" s="12"/>
      <c r="S66" s="12"/>
      <c r="T66" s="44">
        <v>19</v>
      </c>
      <c r="V66" s="44">
        <v>8</v>
      </c>
      <c r="W66" s="44">
        <v>3</v>
      </c>
      <c r="X66" s="44">
        <v>1</v>
      </c>
      <c r="Y66" s="44">
        <v>2</v>
      </c>
      <c r="Z66" s="44">
        <f t="shared" si="28"/>
        <v>2</v>
      </c>
      <c r="AA66" s="44"/>
      <c r="AB66" s="44">
        <v>6</v>
      </c>
      <c r="AC66" s="44">
        <v>3</v>
      </c>
      <c r="AD66" s="44">
        <v>8</v>
      </c>
      <c r="AE66" s="44">
        <v>6</v>
      </c>
      <c r="AF66" s="44">
        <f t="shared" si="29"/>
        <v>6</v>
      </c>
      <c r="AG66" s="65"/>
    </row>
    <row r="67" spans="2:33" x14ac:dyDescent="0.25">
      <c r="B67" s="1" t="s">
        <v>49</v>
      </c>
      <c r="D67" s="12">
        <v>151.1</v>
      </c>
      <c r="E67" s="12">
        <v>148.30000000000001</v>
      </c>
      <c r="F67" s="12">
        <v>196.8</v>
      </c>
      <c r="G67" s="12">
        <v>154.5</v>
      </c>
      <c r="H67" s="12">
        <v>154.5</v>
      </c>
      <c r="J67" s="12">
        <v>153.19999999999999</v>
      </c>
      <c r="K67" s="12">
        <v>150.30000000000001</v>
      </c>
      <c r="L67" s="12">
        <v>203.4</v>
      </c>
      <c r="M67" s="12">
        <v>161.4</v>
      </c>
      <c r="N67" s="12">
        <v>161.4</v>
      </c>
      <c r="P67" s="12">
        <v>159.19999999999999</v>
      </c>
      <c r="Q67" s="12">
        <v>191.4</v>
      </c>
      <c r="R67" s="12">
        <v>275.5</v>
      </c>
      <c r="S67" s="12">
        <v>221</v>
      </c>
      <c r="T67" s="44">
        <v>221</v>
      </c>
      <c r="V67" s="44">
        <v>216</v>
      </c>
      <c r="W67" s="44">
        <v>212</v>
      </c>
      <c r="X67" s="44">
        <v>298</v>
      </c>
      <c r="Y67" s="44">
        <v>235</v>
      </c>
      <c r="Z67" s="44">
        <f t="shared" si="28"/>
        <v>235</v>
      </c>
      <c r="AA67" s="44"/>
      <c r="AB67" s="44">
        <v>230</v>
      </c>
      <c r="AC67" s="44">
        <v>224</v>
      </c>
      <c r="AD67" s="44">
        <v>302</v>
      </c>
      <c r="AE67" s="44">
        <v>258</v>
      </c>
      <c r="AF67" s="44">
        <f t="shared" si="29"/>
        <v>258</v>
      </c>
      <c r="AG67" s="65"/>
    </row>
    <row r="68" spans="2:33" x14ac:dyDescent="0.25">
      <c r="B68" s="1" t="s">
        <v>50</v>
      </c>
      <c r="D68" s="12">
        <v>742</v>
      </c>
      <c r="E68" s="12">
        <v>741.8</v>
      </c>
      <c r="F68" s="12">
        <v>728.7</v>
      </c>
      <c r="G68" s="12">
        <v>662.9</v>
      </c>
      <c r="H68" s="12">
        <v>662.9</v>
      </c>
      <c r="J68" s="12">
        <v>680.1</v>
      </c>
      <c r="K68" s="12">
        <v>757.7</v>
      </c>
      <c r="L68" s="12">
        <v>762.3</v>
      </c>
      <c r="M68" s="12">
        <v>634.1</v>
      </c>
      <c r="N68" s="12">
        <v>634.1</v>
      </c>
      <c r="P68" s="12">
        <v>846.8</v>
      </c>
      <c r="Q68" s="12">
        <v>1136.9000000000001</v>
      </c>
      <c r="R68" s="12">
        <v>1309.8</v>
      </c>
      <c r="S68" s="12">
        <v>1070</v>
      </c>
      <c r="T68" s="44">
        <v>1070</v>
      </c>
      <c r="V68" s="44">
        <v>1253</v>
      </c>
      <c r="W68" s="44">
        <v>1471</v>
      </c>
      <c r="X68" s="44">
        <v>1175</v>
      </c>
      <c r="Y68" s="44">
        <v>1090</v>
      </c>
      <c r="Z68" s="44">
        <f t="shared" si="28"/>
        <v>1090</v>
      </c>
      <c r="AA68" s="44"/>
      <c r="AB68" s="44">
        <v>1295</v>
      </c>
      <c r="AC68" s="44">
        <v>1566</v>
      </c>
      <c r="AD68" s="44">
        <v>1134</v>
      </c>
      <c r="AE68" s="44">
        <v>1099</v>
      </c>
      <c r="AF68" s="44">
        <f t="shared" si="29"/>
        <v>1099</v>
      </c>
      <c r="AG68" s="65"/>
    </row>
    <row r="69" spans="2:33" x14ac:dyDescent="0.25">
      <c r="B69" s="1" t="s">
        <v>51</v>
      </c>
      <c r="D69" s="12">
        <v>76.599999999999994</v>
      </c>
      <c r="E69" s="12">
        <v>0</v>
      </c>
      <c r="F69" s="12">
        <v>0</v>
      </c>
      <c r="G69" s="12">
        <v>0</v>
      </c>
      <c r="H69" s="12">
        <v>0</v>
      </c>
      <c r="J69" s="12">
        <v>75.900000000000006</v>
      </c>
      <c r="K69" s="12">
        <v>0</v>
      </c>
      <c r="L69" s="12">
        <v>0</v>
      </c>
      <c r="M69" s="12">
        <v>0</v>
      </c>
      <c r="N69" s="12">
        <v>0</v>
      </c>
      <c r="P69" s="12">
        <v>76.2</v>
      </c>
      <c r="Q69" s="12">
        <v>0</v>
      </c>
      <c r="R69" s="12">
        <v>0</v>
      </c>
      <c r="S69" s="12">
        <v>0</v>
      </c>
      <c r="T69" s="44">
        <v>0</v>
      </c>
      <c r="V69" s="44">
        <v>0</v>
      </c>
      <c r="W69" s="44">
        <v>0</v>
      </c>
      <c r="X69" s="44">
        <v>0</v>
      </c>
      <c r="Y69" s="44">
        <v>0</v>
      </c>
      <c r="Z69" s="44">
        <f t="shared" si="28"/>
        <v>0</v>
      </c>
      <c r="AA69" s="44"/>
      <c r="AB69" s="44">
        <v>0</v>
      </c>
      <c r="AC69" s="44">
        <v>0</v>
      </c>
      <c r="AD69" s="44">
        <v>0</v>
      </c>
      <c r="AE69" s="44">
        <v>0</v>
      </c>
      <c r="AF69" s="44">
        <f t="shared" si="29"/>
        <v>0</v>
      </c>
    </row>
    <row r="70" spans="2:33" x14ac:dyDescent="0.25">
      <c r="B70" s="1" t="s">
        <v>87</v>
      </c>
      <c r="D70" s="12">
        <v>0</v>
      </c>
      <c r="E70" s="12">
        <v>23.4</v>
      </c>
      <c r="F70" s="12">
        <v>0</v>
      </c>
      <c r="G70" s="12">
        <v>0</v>
      </c>
      <c r="H70" s="12">
        <v>0</v>
      </c>
      <c r="J70" s="12">
        <v>0</v>
      </c>
      <c r="K70" s="12">
        <v>0</v>
      </c>
      <c r="L70" s="12">
        <v>0</v>
      </c>
      <c r="M70" s="12">
        <v>0</v>
      </c>
      <c r="N70" s="12">
        <v>0</v>
      </c>
      <c r="P70" s="12">
        <v>0</v>
      </c>
      <c r="Q70" s="12">
        <v>0</v>
      </c>
      <c r="R70" s="12">
        <v>53.699999999999996</v>
      </c>
      <c r="S70" s="12">
        <v>0</v>
      </c>
      <c r="T70" s="44">
        <v>0</v>
      </c>
      <c r="V70" s="44">
        <v>1</v>
      </c>
      <c r="W70" s="44">
        <v>0</v>
      </c>
      <c r="X70" s="44">
        <v>0</v>
      </c>
      <c r="Y70" s="44">
        <v>0</v>
      </c>
      <c r="Z70" s="44">
        <f t="shared" si="28"/>
        <v>0</v>
      </c>
      <c r="AA70" s="44"/>
      <c r="AB70" s="44">
        <v>0</v>
      </c>
      <c r="AC70" s="44">
        <v>0</v>
      </c>
      <c r="AD70" s="44">
        <v>0</v>
      </c>
      <c r="AE70" s="44">
        <v>0</v>
      </c>
      <c r="AF70" s="44">
        <f t="shared" si="29"/>
        <v>0</v>
      </c>
    </row>
    <row r="71" spans="2:33" x14ac:dyDescent="0.25">
      <c r="B71" s="41" t="s">
        <v>173</v>
      </c>
      <c r="D71" s="18">
        <v>240.227002</v>
      </c>
      <c r="E71" s="18">
        <v>233.4</v>
      </c>
      <c r="F71" s="18">
        <v>220</v>
      </c>
      <c r="G71" s="18">
        <v>150.1</v>
      </c>
      <c r="H71" s="18">
        <v>150.1</v>
      </c>
      <c r="J71" s="18">
        <v>130.69999999999999</v>
      </c>
      <c r="K71" s="18">
        <v>116.2</v>
      </c>
      <c r="L71" s="18">
        <v>203.5</v>
      </c>
      <c r="M71" s="18">
        <v>202.7</v>
      </c>
      <c r="N71" s="18">
        <v>202.7</v>
      </c>
      <c r="P71" s="18">
        <v>169.5</v>
      </c>
      <c r="Q71" s="18">
        <v>388.40000000000003</v>
      </c>
      <c r="R71" s="18">
        <v>522.79999999999995</v>
      </c>
      <c r="S71" s="18">
        <v>383</v>
      </c>
      <c r="T71" s="112">
        <v>364</v>
      </c>
      <c r="V71" s="112">
        <v>329</v>
      </c>
      <c r="W71" s="112">
        <v>258</v>
      </c>
      <c r="X71" s="112">
        <v>508</v>
      </c>
      <c r="Y71" s="112">
        <v>384</v>
      </c>
      <c r="Z71" s="142">
        <f t="shared" si="28"/>
        <v>384</v>
      </c>
      <c r="AA71" s="152"/>
      <c r="AB71" s="112">
        <v>422</v>
      </c>
      <c r="AC71" s="112">
        <v>288</v>
      </c>
      <c r="AD71" s="112">
        <v>498</v>
      </c>
      <c r="AE71" s="112">
        <v>391</v>
      </c>
      <c r="AF71" s="142">
        <f t="shared" si="29"/>
        <v>391</v>
      </c>
      <c r="AG71" s="65"/>
    </row>
    <row r="72" spans="2:33" x14ac:dyDescent="0.25">
      <c r="B72" s="8" t="s">
        <v>52</v>
      </c>
      <c r="D72" s="12">
        <v>2537.9270019999999</v>
      </c>
      <c r="E72" s="12">
        <v>1434.9</v>
      </c>
      <c r="F72" s="12">
        <v>1404.5</v>
      </c>
      <c r="G72" s="12">
        <v>1304.9000000000001</v>
      </c>
      <c r="H72" s="12">
        <v>1304.9000000000001</v>
      </c>
      <c r="J72" s="12">
        <v>1344.6</v>
      </c>
      <c r="K72" s="12">
        <v>1290</v>
      </c>
      <c r="L72" s="12">
        <v>1345.2</v>
      </c>
      <c r="M72" s="12">
        <v>1297</v>
      </c>
      <c r="N72" s="12">
        <v>1297</v>
      </c>
      <c r="P72" s="12">
        <v>1444.3</v>
      </c>
      <c r="Q72" s="12">
        <v>2256.5</v>
      </c>
      <c r="R72" s="12">
        <v>2532.2999999999997</v>
      </c>
      <c r="S72" s="12">
        <v>2089</v>
      </c>
      <c r="T72" s="44">
        <v>2089</v>
      </c>
      <c r="V72" s="44">
        <f>SUM(V64:V71)</f>
        <v>2171</v>
      </c>
      <c r="W72" s="44">
        <f>SUM(W64:W71)</f>
        <v>2499</v>
      </c>
      <c r="X72" s="44">
        <f>SUM(X64:X71)</f>
        <v>2333</v>
      </c>
      <c r="Y72" s="141">
        <f t="shared" ref="Y72:Z72" si="30">SUM(Y64:Y71)</f>
        <v>2785</v>
      </c>
      <c r="Z72" s="141">
        <f t="shared" si="30"/>
        <v>2785</v>
      </c>
      <c r="AA72" s="141"/>
      <c r="AB72" s="44">
        <f>SUM(AB64:AB71)</f>
        <v>2351</v>
      </c>
      <c r="AC72" s="44">
        <f>SUM(AC64:AC71)</f>
        <v>2489</v>
      </c>
      <c r="AD72" s="44">
        <f>SUM(AD64:AD71)</f>
        <v>2346</v>
      </c>
      <c r="AE72" s="44">
        <f>SUM(AE64:AE71)</f>
        <v>2321</v>
      </c>
      <c r="AF72" s="141">
        <f t="shared" ref="AF72" si="31">SUM(AF64:AF71)</f>
        <v>2321</v>
      </c>
    </row>
    <row r="73" spans="2:33" x14ac:dyDescent="0.25">
      <c r="D73" s="4"/>
      <c r="E73" s="4"/>
      <c r="F73" s="4"/>
      <c r="G73" s="4"/>
      <c r="H73" s="4"/>
      <c r="J73" s="4"/>
      <c r="K73" s="4"/>
      <c r="L73" s="4"/>
      <c r="M73" s="4"/>
      <c r="N73" s="4"/>
      <c r="P73" s="30"/>
      <c r="Q73" s="30"/>
      <c r="R73" s="30"/>
      <c r="S73" s="30"/>
      <c r="T73" s="102"/>
      <c r="V73" s="102"/>
      <c r="W73" s="30"/>
      <c r="X73" s="30"/>
      <c r="Y73" s="143"/>
      <c r="Z73" s="143"/>
      <c r="AA73" s="143"/>
      <c r="AB73" s="102"/>
      <c r="AC73" s="102"/>
      <c r="AD73" s="30"/>
      <c r="AE73" s="30"/>
      <c r="AF73" s="143"/>
    </row>
    <row r="74" spans="2:33" x14ac:dyDescent="0.25">
      <c r="B74" s="8" t="s">
        <v>53</v>
      </c>
      <c r="D74" s="12">
        <v>3250.0270019999998</v>
      </c>
      <c r="E74" s="12">
        <v>3192.7</v>
      </c>
      <c r="F74" s="12">
        <v>3108.9</v>
      </c>
      <c r="G74" s="12">
        <v>2903</v>
      </c>
      <c r="H74" s="12">
        <v>2903</v>
      </c>
      <c r="J74" s="12">
        <v>2907.7</v>
      </c>
      <c r="K74" s="12">
        <v>2915.4</v>
      </c>
      <c r="L74" s="12">
        <v>2803.8</v>
      </c>
      <c r="M74" s="12">
        <v>2917.1</v>
      </c>
      <c r="N74" s="12">
        <v>2917.1</v>
      </c>
      <c r="P74" s="12">
        <v>3040.6000000000004</v>
      </c>
      <c r="Q74" s="12">
        <v>5260.5</v>
      </c>
      <c r="R74" s="12">
        <v>5351.5</v>
      </c>
      <c r="S74" s="12">
        <v>5206</v>
      </c>
      <c r="T74" s="44">
        <v>5206</v>
      </c>
      <c r="V74" s="44">
        <f>V61+V72</f>
        <v>5481</v>
      </c>
      <c r="W74" s="44">
        <f>W61+W72</f>
        <v>5783</v>
      </c>
      <c r="X74" s="44">
        <f>X61+X72</f>
        <v>5928</v>
      </c>
      <c r="Y74" s="141">
        <f t="shared" ref="Y74:Z74" si="32">Y61+Y72</f>
        <v>5858</v>
      </c>
      <c r="Z74" s="141">
        <f t="shared" si="32"/>
        <v>5858</v>
      </c>
      <c r="AA74" s="141"/>
      <c r="AB74" s="44">
        <f>AB61+AB72</f>
        <v>5944</v>
      </c>
      <c r="AC74" s="44">
        <f>AC61+AC72</f>
        <v>6309</v>
      </c>
      <c r="AD74" s="44">
        <f>AD61+AD72</f>
        <v>5898</v>
      </c>
      <c r="AE74" s="44">
        <f>AE61+AE72</f>
        <v>6082</v>
      </c>
      <c r="AF74" s="141">
        <f t="shared" ref="AF74" si="33">AF61+AF72</f>
        <v>6082</v>
      </c>
    </row>
    <row r="75" spans="2:33" x14ac:dyDescent="0.25">
      <c r="D75" s="4"/>
      <c r="E75" s="4"/>
      <c r="F75" s="4"/>
      <c r="G75" s="4"/>
      <c r="H75" s="4"/>
      <c r="J75" s="4"/>
      <c r="K75" s="4"/>
      <c r="L75" s="4"/>
      <c r="M75" s="4"/>
      <c r="N75" s="4"/>
      <c r="P75" s="30"/>
      <c r="Q75" s="30"/>
      <c r="R75" s="30"/>
      <c r="S75" s="30"/>
      <c r="T75" s="102"/>
      <c r="V75" s="102"/>
      <c r="W75" s="30"/>
      <c r="X75" s="30"/>
      <c r="Y75" s="143"/>
      <c r="Z75" s="143"/>
      <c r="AA75" s="143"/>
      <c r="AB75" s="102"/>
      <c r="AC75" s="102"/>
      <c r="AD75" s="30"/>
      <c r="AE75" s="30"/>
      <c r="AF75" s="143"/>
    </row>
    <row r="76" spans="2:33" x14ac:dyDescent="0.25">
      <c r="B76" s="20" t="s">
        <v>54</v>
      </c>
      <c r="D76" s="21">
        <v>6243.5</v>
      </c>
      <c r="E76" s="21">
        <v>6204.9</v>
      </c>
      <c r="F76" s="21">
        <v>6216.5</v>
      </c>
      <c r="G76" s="21">
        <v>6055.3</v>
      </c>
      <c r="H76" s="21">
        <v>6055.3</v>
      </c>
      <c r="J76" s="21">
        <v>6054.7</v>
      </c>
      <c r="K76" s="21">
        <v>6111.2</v>
      </c>
      <c r="L76" s="21">
        <v>6149</v>
      </c>
      <c r="M76" s="21">
        <v>6280.2</v>
      </c>
      <c r="N76" s="21">
        <v>6280.2</v>
      </c>
      <c r="P76" s="21">
        <v>6378</v>
      </c>
      <c r="Q76" s="21">
        <v>8624.9</v>
      </c>
      <c r="R76" s="21">
        <v>8878.6</v>
      </c>
      <c r="S76" s="21">
        <v>8668</v>
      </c>
      <c r="T76" s="42">
        <v>8668</v>
      </c>
      <c r="V76" s="42">
        <f>V54+V74</f>
        <v>8942.5</v>
      </c>
      <c r="W76" s="42">
        <f>W54+W74</f>
        <v>9284</v>
      </c>
      <c r="X76" s="42">
        <f>X54+X74</f>
        <v>9604</v>
      </c>
      <c r="Y76" s="144">
        <f t="shared" ref="Y76:Z76" si="34">Y54+Y74</f>
        <v>9574</v>
      </c>
      <c r="Z76" s="144">
        <f t="shared" si="34"/>
        <v>9574</v>
      </c>
      <c r="AA76" s="152"/>
      <c r="AB76" s="42">
        <f>AB54+AB74</f>
        <v>9629</v>
      </c>
      <c r="AC76" s="42">
        <f>AC54+AC74</f>
        <v>9977</v>
      </c>
      <c r="AD76" s="42">
        <f>AD54+AD74</f>
        <v>9707</v>
      </c>
      <c r="AE76" s="42">
        <f>AE54+AE74</f>
        <v>9831</v>
      </c>
      <c r="AF76" s="144">
        <f t="shared" ref="AF76" si="35">AF54+AF74</f>
        <v>9831</v>
      </c>
    </row>
    <row r="77" spans="2:33" x14ac:dyDescent="0.25"/>
    <row r="78" spans="2:33" x14ac:dyDescent="0.25">
      <c r="B78" s="1" t="s">
        <v>164</v>
      </c>
      <c r="D78" s="4"/>
      <c r="E78" s="4"/>
      <c r="F78" s="4"/>
      <c r="G78" s="4"/>
      <c r="H78" s="4"/>
      <c r="M78" s="4"/>
      <c r="N78" s="4"/>
    </row>
    <row r="79" spans="2:33" x14ac:dyDescent="0.25">
      <c r="B79" s="1" t="s">
        <v>165</v>
      </c>
      <c r="D79" s="4"/>
      <c r="E79" s="4"/>
      <c r="F79" s="4"/>
      <c r="G79" s="4"/>
      <c r="H79" s="4"/>
      <c r="M79" s="4"/>
      <c r="N79" s="4"/>
    </row>
    <row r="80" spans="2:33" x14ac:dyDescent="0.25">
      <c r="B80" s="1" t="s">
        <v>176</v>
      </c>
      <c r="D80" s="4"/>
      <c r="E80" s="4"/>
      <c r="F80" s="4"/>
      <c r="G80" s="4"/>
      <c r="H80" s="4"/>
      <c r="M80" s="4"/>
      <c r="N80" s="4"/>
    </row>
    <row r="81" spans="4:14" x14ac:dyDescent="0.25">
      <c r="D81" s="4"/>
      <c r="E81" s="4"/>
      <c r="F81" s="4"/>
      <c r="G81" s="4"/>
      <c r="H81" s="4"/>
      <c r="M81" s="4"/>
      <c r="N81" s="4"/>
    </row>
    <row r="82" spans="4:14" x14ac:dyDescent="0.25">
      <c r="D82" s="4"/>
      <c r="E82" s="4"/>
      <c r="F82" s="4"/>
      <c r="G82" s="4"/>
      <c r="H82" s="4"/>
      <c r="M82" s="4"/>
      <c r="N82" s="4"/>
    </row>
    <row r="83" spans="4:14" x14ac:dyDescent="0.25"/>
    <row r="84" spans="4:14" x14ac:dyDescent="0.25"/>
  </sheetData>
  <phoneticPr fontId="8" type="noConversion"/>
  <pageMargins left="0.70866141732283472" right="0.70866141732283472" top="0.74803149606299213" bottom="0.74803149606299213" header="0.31496062992125984" footer="0.31496062992125984"/>
  <pageSetup paperSize="8" scale="80" orientation="landscape" horizontalDpi="200" verticalDpi="200" r:id="rId1"/>
  <rowBreaks count="1" manualBreakCount="1">
    <brk id="41" max="16383" man="1"/>
  </rowBreaks>
  <ignoredErrors>
    <ignoredError sqref="AF52 Z52"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7BD2-018D-4756-ACFA-514ACC26383E}">
  <sheetPr>
    <pageSetUpPr fitToPage="1"/>
  </sheetPr>
  <dimension ref="A1:AT43"/>
  <sheetViews>
    <sheetView showGridLines="0" tabSelected="1" zoomScaleNormal="100" workbookViewId="0">
      <pane xSplit="3" ySplit="4" topLeftCell="H5" activePane="bottomRight" state="frozen"/>
      <selection pane="topRight" activeCell="D1" sqref="D1"/>
      <selection pane="bottomLeft" activeCell="A5" sqref="A5"/>
      <selection pane="bottomRight" activeCell="AF39" sqref="AF39"/>
    </sheetView>
  </sheetViews>
  <sheetFormatPr defaultColWidth="0" defaultRowHeight="15" zeroHeight="1" outlineLevelCol="1" x14ac:dyDescent="0.25"/>
  <cols>
    <col min="1" max="1" width="1.85546875" style="2" customWidth="1"/>
    <col min="2" max="2" width="53.42578125" style="1" customWidth="1"/>
    <col min="3" max="3" width="0.85546875" style="2" customWidth="1"/>
    <col min="4" max="4" width="9.85546875" style="1" hidden="1" customWidth="1" outlineLevel="1"/>
    <col min="5" max="7" width="9.140625" style="2" hidden="1" customWidth="1" outlineLevel="1"/>
    <col min="8" max="8" width="9.140625" style="2" customWidth="1" collapsed="1"/>
    <col min="9" max="9" width="4" style="2" customWidth="1"/>
    <col min="10" max="10" width="9.140625" style="2" hidden="1" customWidth="1" outlineLevel="1"/>
    <col min="11" max="13" width="8.85546875" style="2" hidden="1" customWidth="1" outlineLevel="1"/>
    <col min="14" max="14" width="8.85546875" style="2" bestFit="1" customWidth="1" collapsed="1"/>
    <col min="15" max="15" width="4" style="2" customWidth="1"/>
    <col min="16" max="17" width="8.85546875" style="2" hidden="1" customWidth="1" outlineLevel="1"/>
    <col min="18" max="18" width="9.140625" style="2" hidden="1" customWidth="1" outlineLevel="1"/>
    <col min="19" max="19" width="9.140625" style="33" hidden="1" customWidth="1" outlineLevel="1"/>
    <col min="20" max="20" width="9.140625" style="33" customWidth="1" collapsed="1"/>
    <col min="21" max="21" width="4" style="2" customWidth="1"/>
    <col min="22" max="23" width="8.85546875" style="2" customWidth="1" outlineLevel="1"/>
    <col min="24" max="24" width="9.140625" style="2" customWidth="1" outlineLevel="1"/>
    <col min="25" max="25" width="9.140625" style="65" customWidth="1" outlineLevel="1"/>
    <col min="26" max="27" width="9.140625" style="65" customWidth="1"/>
    <col min="28" max="29" width="8.85546875" style="2" customWidth="1" outlineLevel="1"/>
    <col min="30" max="30" width="9.140625" style="2" customWidth="1" outlineLevel="1"/>
    <col min="31" max="31" width="9.140625" style="65" customWidth="1" outlineLevel="1"/>
    <col min="32" max="33" width="9.140625" style="65" customWidth="1"/>
    <col min="34" max="34" width="9.140625" style="2" customWidth="1"/>
    <col min="35" max="46" width="0" style="2" hidden="1" customWidth="1"/>
    <col min="47" max="16384" width="9.140625" style="2" hidden="1"/>
  </cols>
  <sheetData>
    <row r="1" spans="2:34" ht="99" customHeight="1" x14ac:dyDescent="0.5">
      <c r="B1" s="71" t="s">
        <v>151</v>
      </c>
    </row>
    <row r="2" spans="2:34" s="26" customFormat="1" ht="15.75" x14ac:dyDescent="0.25">
      <c r="B2" s="26" t="s">
        <v>117</v>
      </c>
      <c r="D2" s="27" t="s">
        <v>84</v>
      </c>
      <c r="E2" s="27" t="s">
        <v>84</v>
      </c>
      <c r="F2" s="27" t="str">
        <f t="shared" ref="F2:H2" si="0">E2</f>
        <v>2021/22</v>
      </c>
      <c r="G2" s="27" t="str">
        <f t="shared" si="0"/>
        <v>2021/22</v>
      </c>
      <c r="H2" s="27" t="str">
        <f t="shared" si="0"/>
        <v>2021/22</v>
      </c>
      <c r="I2" s="64"/>
      <c r="J2" s="27" t="s">
        <v>92</v>
      </c>
      <c r="K2" s="27" t="s">
        <v>92</v>
      </c>
      <c r="L2" s="27" t="s">
        <v>92</v>
      </c>
      <c r="M2" s="27" t="str">
        <f t="shared" ref="M2" si="1">L2</f>
        <v>2022/23</v>
      </c>
      <c r="N2" s="27" t="str">
        <f t="shared" ref="N2" si="2">M2</f>
        <v>2022/23</v>
      </c>
      <c r="O2" s="64"/>
      <c r="P2" s="27" t="s">
        <v>101</v>
      </c>
      <c r="Q2" s="27" t="s">
        <v>101</v>
      </c>
      <c r="R2" s="27" t="s">
        <v>101</v>
      </c>
      <c r="S2" s="68" t="s">
        <v>101</v>
      </c>
      <c r="T2" s="68" t="s">
        <v>101</v>
      </c>
      <c r="U2" s="64"/>
      <c r="V2" s="27" t="s">
        <v>155</v>
      </c>
      <c r="W2" s="27" t="s">
        <v>155</v>
      </c>
      <c r="X2" s="27" t="s">
        <v>155</v>
      </c>
      <c r="Y2" s="130" t="s">
        <v>155</v>
      </c>
      <c r="Z2" s="130" t="s">
        <v>155</v>
      </c>
      <c r="AA2" s="156"/>
      <c r="AB2" s="27" t="s">
        <v>181</v>
      </c>
      <c r="AC2" s="27" t="str">
        <f>+AB2</f>
        <v>2025/26</v>
      </c>
      <c r="AD2" s="27" t="str">
        <f>+AB2</f>
        <v>2025/26</v>
      </c>
      <c r="AE2" s="27" t="str">
        <f t="shared" ref="AE2:AF2" si="3">+AC2</f>
        <v>2025/26</v>
      </c>
      <c r="AF2" s="27" t="str">
        <f t="shared" si="3"/>
        <v>2025/26</v>
      </c>
      <c r="AG2" s="130"/>
      <c r="AH2" s="64"/>
    </row>
    <row r="3" spans="2:34" s="26" customFormat="1" ht="15.75" x14ac:dyDescent="0.25">
      <c r="B3" s="26" t="s">
        <v>7</v>
      </c>
      <c r="D3" s="27" t="s">
        <v>1</v>
      </c>
      <c r="E3" s="27" t="s">
        <v>2</v>
      </c>
      <c r="F3" s="27" t="s">
        <v>3</v>
      </c>
      <c r="G3" s="27" t="s">
        <v>4</v>
      </c>
      <c r="H3" s="27" t="s">
        <v>0</v>
      </c>
      <c r="I3" s="64"/>
      <c r="J3" s="27" t="s">
        <v>1</v>
      </c>
      <c r="K3" s="27" t="s">
        <v>2</v>
      </c>
      <c r="L3" s="27" t="s">
        <v>3</v>
      </c>
      <c r="M3" s="27" t="s">
        <v>4</v>
      </c>
      <c r="N3" s="27" t="s">
        <v>0</v>
      </c>
      <c r="O3" s="64"/>
      <c r="P3" s="27" t="s">
        <v>1</v>
      </c>
      <c r="Q3" s="27" t="s">
        <v>2</v>
      </c>
      <c r="R3" s="27" t="s">
        <v>3</v>
      </c>
      <c r="S3" s="68" t="s">
        <v>113</v>
      </c>
      <c r="T3" s="68" t="s">
        <v>0</v>
      </c>
      <c r="U3" s="64"/>
      <c r="V3" s="27" t="s">
        <v>1</v>
      </c>
      <c r="W3" s="27" t="s">
        <v>2</v>
      </c>
      <c r="X3" s="27" t="s">
        <v>3</v>
      </c>
      <c r="Y3" s="130" t="s">
        <v>4</v>
      </c>
      <c r="Z3" s="130" t="s">
        <v>0</v>
      </c>
      <c r="AA3" s="156"/>
      <c r="AB3" s="27" t="s">
        <v>1</v>
      </c>
      <c r="AC3" s="27" t="s">
        <v>2</v>
      </c>
      <c r="AD3" s="27" t="s">
        <v>3</v>
      </c>
      <c r="AE3" s="130" t="s">
        <v>4</v>
      </c>
      <c r="AF3" s="130" t="s">
        <v>0</v>
      </c>
      <c r="AG3" s="130"/>
      <c r="AH3" s="64"/>
    </row>
    <row r="4" spans="2:34" x14ac:dyDescent="0.25">
      <c r="D4" s="15"/>
      <c r="E4" s="15"/>
      <c r="F4" s="15"/>
      <c r="G4" s="15"/>
      <c r="H4" s="15"/>
      <c r="M4" s="15"/>
      <c r="N4" s="15"/>
    </row>
    <row r="5" spans="2:34" x14ac:dyDescent="0.25">
      <c r="B5" s="1" t="s">
        <v>16</v>
      </c>
      <c r="D5" s="22">
        <v>67.458532999999903</v>
      </c>
      <c r="E5" s="22">
        <v>46.405086999999995</v>
      </c>
      <c r="F5" s="22">
        <v>189.5000040000001</v>
      </c>
      <c r="G5" s="22">
        <v>47.736376000000007</v>
      </c>
      <c r="H5" s="22">
        <v>351.1</v>
      </c>
      <c r="I5" s="22"/>
      <c r="J5" s="22">
        <v>88.6</v>
      </c>
      <c r="K5" s="22">
        <v>60</v>
      </c>
      <c r="L5" s="22">
        <v>188.8</v>
      </c>
      <c r="M5" s="22">
        <v>35.200000000000003</v>
      </c>
      <c r="N5" s="22">
        <v>372.8</v>
      </c>
      <c r="P5" s="22">
        <v>65.400000000000034</v>
      </c>
      <c r="Q5" s="22">
        <v>3.6</v>
      </c>
      <c r="R5" s="22">
        <v>220.103455</v>
      </c>
      <c r="S5" s="12">
        <v>-41.103455000000032</v>
      </c>
      <c r="T5" s="44">
        <v>248</v>
      </c>
      <c r="V5" s="134">
        <v>76</v>
      </c>
      <c r="W5" s="134">
        <v>31</v>
      </c>
      <c r="X5" s="134">
        <v>266</v>
      </c>
      <c r="Y5" s="44">
        <v>11</v>
      </c>
      <c r="Z5" s="44">
        <f>SUM(V5:Y5)</f>
        <v>384</v>
      </c>
      <c r="AA5" s="44"/>
      <c r="AB5" s="134">
        <v>82</v>
      </c>
      <c r="AC5" s="134">
        <v>31</v>
      </c>
      <c r="AD5" s="134">
        <v>239</v>
      </c>
      <c r="AE5" s="44">
        <v>0</v>
      </c>
      <c r="AF5" s="44">
        <f>SUM(AB5:AE5)</f>
        <v>352</v>
      </c>
      <c r="AG5" s="44"/>
    </row>
    <row r="6" spans="2:34" x14ac:dyDescent="0.25">
      <c r="B6" s="1" t="s">
        <v>156</v>
      </c>
      <c r="D6" s="22">
        <v>107.7</v>
      </c>
      <c r="E6" s="22">
        <v>106.3</v>
      </c>
      <c r="F6" s="22">
        <v>107.2</v>
      </c>
      <c r="G6" s="22">
        <v>100.10000000000002</v>
      </c>
      <c r="H6" s="22">
        <v>421.3</v>
      </c>
      <c r="I6" s="22"/>
      <c r="J6" s="22">
        <v>89.1</v>
      </c>
      <c r="K6" s="22">
        <v>86.7</v>
      </c>
      <c r="L6" s="22">
        <v>94.5</v>
      </c>
      <c r="M6" s="22">
        <v>110.9</v>
      </c>
      <c r="N6" s="22">
        <v>381.1</v>
      </c>
      <c r="P6" s="22">
        <v>91.1</v>
      </c>
      <c r="Q6" s="22">
        <v>113.1</v>
      </c>
      <c r="R6" s="22">
        <v>155.1</v>
      </c>
      <c r="S6" s="12">
        <v>165.69999999999996</v>
      </c>
      <c r="T6" s="44">
        <v>525</v>
      </c>
      <c r="V6" s="134">
        <v>158</v>
      </c>
      <c r="W6" s="134">
        <v>157</v>
      </c>
      <c r="X6" s="134">
        <v>156</v>
      </c>
      <c r="Y6" s="44">
        <v>153</v>
      </c>
      <c r="Z6" s="44">
        <f t="shared" ref="Z6:Z12" si="4">SUM(V6:Y6)</f>
        <v>624</v>
      </c>
      <c r="AA6" s="44"/>
      <c r="AB6" s="134">
        <v>161</v>
      </c>
      <c r="AC6" s="134">
        <v>160</v>
      </c>
      <c r="AD6" s="134">
        <v>166</v>
      </c>
      <c r="AE6" s="44">
        <v>177</v>
      </c>
      <c r="AF6" s="44">
        <f t="shared" ref="AF6:AF10" si="5">SUM(AB6:AE6)</f>
        <v>664</v>
      </c>
      <c r="AG6" s="44"/>
    </row>
    <row r="7" spans="2:34" x14ac:dyDescent="0.25">
      <c r="B7" s="1" t="s">
        <v>55</v>
      </c>
      <c r="D7" s="22">
        <v>-23.6</v>
      </c>
      <c r="E7" s="22">
        <v>2.9</v>
      </c>
      <c r="F7" s="22">
        <v>2.1</v>
      </c>
      <c r="G7" s="22">
        <v>5.1000000000000014</v>
      </c>
      <c r="H7" s="22">
        <v>-13.5</v>
      </c>
      <c r="I7" s="22"/>
      <c r="J7" s="22">
        <v>1.5</v>
      </c>
      <c r="K7" s="22">
        <v>2.2000000000000002</v>
      </c>
      <c r="L7" s="22">
        <v>2.1</v>
      </c>
      <c r="M7" s="22">
        <v>2.2000000000000002</v>
      </c>
      <c r="N7" s="22">
        <v>8</v>
      </c>
      <c r="P7" s="22">
        <v>2</v>
      </c>
      <c r="Q7" s="22">
        <v>3.4</v>
      </c>
      <c r="R7" s="22">
        <v>2.6</v>
      </c>
      <c r="S7" s="12">
        <v>3</v>
      </c>
      <c r="T7" s="44">
        <v>11</v>
      </c>
      <c r="V7" s="134">
        <v>3</v>
      </c>
      <c r="W7" s="134">
        <v>5</v>
      </c>
      <c r="X7" s="134">
        <v>5</v>
      </c>
      <c r="Y7" s="44">
        <v>19</v>
      </c>
      <c r="Z7" s="44">
        <f t="shared" si="4"/>
        <v>32</v>
      </c>
      <c r="AA7" s="44"/>
      <c r="AB7" s="134">
        <v>6</v>
      </c>
      <c r="AC7" s="134">
        <v>4</v>
      </c>
      <c r="AD7" s="134">
        <v>-5</v>
      </c>
      <c r="AE7" s="44">
        <v>52</v>
      </c>
      <c r="AF7" s="44">
        <f t="shared" si="5"/>
        <v>57</v>
      </c>
      <c r="AG7" s="44"/>
    </row>
    <row r="8" spans="2:34" x14ac:dyDescent="0.25">
      <c r="B8" s="1" t="s">
        <v>158</v>
      </c>
      <c r="D8" s="22">
        <v>0.1</v>
      </c>
      <c r="E8" s="22">
        <v>0.1</v>
      </c>
      <c r="F8" s="22">
        <v>1.0000000000000001E-9</v>
      </c>
      <c r="G8" s="22">
        <v>4.3999999989999994</v>
      </c>
      <c r="H8" s="22">
        <v>4.5999999999999996</v>
      </c>
      <c r="I8" s="22"/>
      <c r="J8" s="22">
        <v>-0.2</v>
      </c>
      <c r="K8" s="22">
        <v>5.3</v>
      </c>
      <c r="L8" s="22">
        <v>-0.2</v>
      </c>
      <c r="M8" s="22">
        <v>0</v>
      </c>
      <c r="N8" s="22">
        <v>4.9000000000000004</v>
      </c>
      <c r="P8" s="22">
        <v>-0.1</v>
      </c>
      <c r="Q8" s="22">
        <v>-0.1</v>
      </c>
      <c r="R8" s="22">
        <v>-0.30000000000000004</v>
      </c>
      <c r="S8" s="12">
        <v>-0.5</v>
      </c>
      <c r="T8" s="44">
        <v>-1</v>
      </c>
      <c r="V8" s="134">
        <v>0</v>
      </c>
      <c r="W8" s="134">
        <v>0</v>
      </c>
      <c r="X8" s="134">
        <v>0</v>
      </c>
      <c r="Y8" s="44">
        <v>-1</v>
      </c>
      <c r="Z8" s="44">
        <f t="shared" si="4"/>
        <v>-1</v>
      </c>
      <c r="AA8" s="44"/>
      <c r="AB8" s="134">
        <v>0</v>
      </c>
      <c r="AC8" s="134">
        <v>0</v>
      </c>
      <c r="AD8" s="134">
        <v>0</v>
      </c>
      <c r="AE8" s="44">
        <v>-1</v>
      </c>
      <c r="AF8" s="44">
        <f t="shared" si="5"/>
        <v>-1</v>
      </c>
      <c r="AG8" s="44"/>
    </row>
    <row r="9" spans="2:34" x14ac:dyDescent="0.25">
      <c r="B9" s="1" t="s">
        <v>13</v>
      </c>
      <c r="D9" s="22">
        <v>1E-4</v>
      </c>
      <c r="E9" s="22">
        <v>9.9999999999999995E-7</v>
      </c>
      <c r="F9" s="22">
        <v>-5.0999999999999996</v>
      </c>
      <c r="G9" s="22">
        <v>-0.20010100000000008</v>
      </c>
      <c r="H9" s="22">
        <v>-5.3</v>
      </c>
      <c r="I9" s="22"/>
      <c r="J9" s="22">
        <v>0</v>
      </c>
      <c r="K9" s="22">
        <v>0</v>
      </c>
      <c r="L9" s="22">
        <v>0</v>
      </c>
      <c r="M9" s="22">
        <v>-0.5</v>
      </c>
      <c r="N9" s="22">
        <v>-0.5</v>
      </c>
      <c r="P9" s="22">
        <v>1E-4</v>
      </c>
      <c r="Q9" s="22">
        <v>-2.7</v>
      </c>
      <c r="R9" s="22">
        <v>-4.9000000000000004</v>
      </c>
      <c r="S9" s="12">
        <v>-4.4000999999999992</v>
      </c>
      <c r="T9" s="44">
        <v>-12</v>
      </c>
      <c r="V9" s="134">
        <v>-2</v>
      </c>
      <c r="W9" s="134">
        <v>0</v>
      </c>
      <c r="X9" s="134">
        <v>0</v>
      </c>
      <c r="Y9" s="44">
        <v>1</v>
      </c>
      <c r="Z9" s="44">
        <f t="shared" si="4"/>
        <v>-1</v>
      </c>
      <c r="AA9" s="44"/>
      <c r="AB9" s="134">
        <v>0</v>
      </c>
      <c r="AC9" s="134">
        <v>-1</v>
      </c>
      <c r="AD9" s="134">
        <v>0</v>
      </c>
      <c r="AE9" s="44">
        <v>-4</v>
      </c>
      <c r="AF9" s="44">
        <f t="shared" si="5"/>
        <v>-5</v>
      </c>
      <c r="AG9" s="44"/>
    </row>
    <row r="10" spans="2:34" x14ac:dyDescent="0.25">
      <c r="B10" s="1" t="s">
        <v>14</v>
      </c>
      <c r="D10" s="22">
        <v>10.5</v>
      </c>
      <c r="E10" s="22">
        <v>10.199999999999999</v>
      </c>
      <c r="F10" s="22">
        <v>9.3000000000000007</v>
      </c>
      <c r="G10" s="22">
        <v>7.8999999999999986</v>
      </c>
      <c r="H10" s="22">
        <v>37.9</v>
      </c>
      <c r="I10" s="22"/>
      <c r="J10" s="22">
        <v>9.1999999999999993</v>
      </c>
      <c r="K10" s="22">
        <v>8</v>
      </c>
      <c r="L10" s="22">
        <v>12.9</v>
      </c>
      <c r="M10" s="22">
        <v>15.8</v>
      </c>
      <c r="N10" s="22">
        <v>45.9</v>
      </c>
      <c r="P10" s="22">
        <v>23.4</v>
      </c>
      <c r="Q10" s="22">
        <v>24.2</v>
      </c>
      <c r="R10" s="22">
        <v>34.4</v>
      </c>
      <c r="S10" s="12">
        <v>61.999999999999993</v>
      </c>
      <c r="T10" s="44">
        <v>144</v>
      </c>
      <c r="V10" s="134">
        <v>44</v>
      </c>
      <c r="W10" s="134">
        <v>50</v>
      </c>
      <c r="X10" s="134">
        <v>51</v>
      </c>
      <c r="Y10" s="44">
        <v>38</v>
      </c>
      <c r="Z10" s="44">
        <f t="shared" si="4"/>
        <v>183</v>
      </c>
      <c r="AA10" s="44"/>
      <c r="AB10" s="134">
        <v>54</v>
      </c>
      <c r="AC10" s="134">
        <v>40</v>
      </c>
      <c r="AD10" s="134">
        <v>38</v>
      </c>
      <c r="AE10" s="44">
        <v>36</v>
      </c>
      <c r="AF10" s="44">
        <f t="shared" si="5"/>
        <v>168</v>
      </c>
      <c r="AG10" s="44"/>
    </row>
    <row r="11" spans="2:34" x14ac:dyDescent="0.25">
      <c r="B11" s="8" t="s">
        <v>56</v>
      </c>
      <c r="D11" s="36">
        <v>162.15863299999992</v>
      </c>
      <c r="E11" s="36">
        <v>165.90508799999998</v>
      </c>
      <c r="F11" s="36">
        <v>303.00000400100009</v>
      </c>
      <c r="G11" s="36">
        <v>165.03627499900006</v>
      </c>
      <c r="H11" s="36">
        <v>796.1</v>
      </c>
      <c r="I11" s="36"/>
      <c r="J11" s="36">
        <v>188.2</v>
      </c>
      <c r="K11" s="36">
        <v>162.19999999999999</v>
      </c>
      <c r="L11" s="36">
        <v>298.10000000000002</v>
      </c>
      <c r="M11" s="36">
        <v>163.60000000000002</v>
      </c>
      <c r="N11" s="36">
        <v>812.2</v>
      </c>
      <c r="P11" s="36">
        <v>181.80010000000004</v>
      </c>
      <c r="Q11" s="36">
        <v>141.5</v>
      </c>
      <c r="R11" s="36">
        <v>407.00345499999997</v>
      </c>
      <c r="S11" s="69">
        <v>184.69644499999993</v>
      </c>
      <c r="T11" s="116">
        <v>915</v>
      </c>
      <c r="V11" s="135">
        <f>SUM(V5:V10)</f>
        <v>279</v>
      </c>
      <c r="W11" s="135">
        <f>SUM(W5:W10)</f>
        <v>243</v>
      </c>
      <c r="X11" s="135">
        <f>SUM(X5:X10)</f>
        <v>478</v>
      </c>
      <c r="Y11" s="116">
        <f t="shared" ref="Y11:Z11" si="6">SUM(Y5:Y10)</f>
        <v>221</v>
      </c>
      <c r="Z11" s="116">
        <f t="shared" si="6"/>
        <v>1221</v>
      </c>
      <c r="AA11" s="116"/>
      <c r="AB11" s="135">
        <f>SUM(AB5:AB10)</f>
        <v>303</v>
      </c>
      <c r="AC11" s="135">
        <f>SUM(AC5:AC10)</f>
        <v>234</v>
      </c>
      <c r="AD11" s="135">
        <f>SUM(AD5:AD10)</f>
        <v>438</v>
      </c>
      <c r="AE11" s="135">
        <f>SUM(AE5:AE10)</f>
        <v>260</v>
      </c>
      <c r="AF11" s="116">
        <f t="shared" ref="AF11" si="7">SUM(AF5:AF10)</f>
        <v>1235</v>
      </c>
      <c r="AG11" s="116"/>
    </row>
    <row r="12" spans="2:34" x14ac:dyDescent="0.25">
      <c r="B12" s="6" t="s">
        <v>57</v>
      </c>
      <c r="D12" s="23">
        <v>-73.956709000000004</v>
      </c>
      <c r="E12" s="23">
        <v>-36.299999999999997</v>
      </c>
      <c r="F12" s="23">
        <v>16.600000000000001</v>
      </c>
      <c r="G12" s="23">
        <v>-87.943290999999988</v>
      </c>
      <c r="H12" s="23">
        <v>-181.6</v>
      </c>
      <c r="I12" s="22"/>
      <c r="J12" s="23">
        <v>-43.7</v>
      </c>
      <c r="K12" s="23">
        <v>-16.5</v>
      </c>
      <c r="L12" s="23">
        <v>169.1</v>
      </c>
      <c r="M12" s="23">
        <v>-178.8</v>
      </c>
      <c r="N12" s="23">
        <v>-69.900000000000006</v>
      </c>
      <c r="P12" s="23">
        <v>69.7</v>
      </c>
      <c r="Q12" s="23">
        <v>-215.4</v>
      </c>
      <c r="R12" s="23">
        <v>306.39999999999998</v>
      </c>
      <c r="S12" s="18">
        <v>-347.7</v>
      </c>
      <c r="T12" s="112">
        <v>-187</v>
      </c>
      <c r="V12" s="136">
        <v>-38</v>
      </c>
      <c r="W12" s="136">
        <v>-204</v>
      </c>
      <c r="X12" s="136">
        <v>157</v>
      </c>
      <c r="Y12" s="112">
        <v>-320</v>
      </c>
      <c r="Z12" s="112">
        <f t="shared" si="4"/>
        <v>-405</v>
      </c>
      <c r="AA12" s="44"/>
      <c r="AB12" s="136">
        <v>168</v>
      </c>
      <c r="AC12" s="136">
        <v>-288</v>
      </c>
      <c r="AD12" s="136">
        <v>83</v>
      </c>
      <c r="AE12" s="136">
        <v>-132</v>
      </c>
      <c r="AF12" s="112">
        <f t="shared" ref="AF12" si="8">SUM(AB12:AE12)</f>
        <v>-169</v>
      </c>
      <c r="AG12" s="44"/>
    </row>
    <row r="13" spans="2:34" x14ac:dyDescent="0.25">
      <c r="B13" s="8" t="s">
        <v>58</v>
      </c>
      <c r="D13" s="37">
        <v>88.20192399999992</v>
      </c>
      <c r="E13" s="37">
        <v>129.60508799999997</v>
      </c>
      <c r="F13" s="37">
        <v>319.60000400100012</v>
      </c>
      <c r="G13" s="37">
        <v>77.092983999000012</v>
      </c>
      <c r="H13" s="37">
        <v>614.5</v>
      </c>
      <c r="I13" s="37"/>
      <c r="J13" s="37">
        <v>144.5</v>
      </c>
      <c r="K13" s="37">
        <v>145.69999999999999</v>
      </c>
      <c r="L13" s="37">
        <v>467.2</v>
      </c>
      <c r="M13" s="36">
        <v>-15.199999999999989</v>
      </c>
      <c r="N13" s="36">
        <v>742.30000000000007</v>
      </c>
      <c r="P13" s="37">
        <v>251.50010000000003</v>
      </c>
      <c r="Q13" s="37">
        <v>-73.900000000000006</v>
      </c>
      <c r="R13" s="37">
        <v>713.40345499999989</v>
      </c>
      <c r="S13" s="38">
        <v>-163.00355500000006</v>
      </c>
      <c r="T13" s="95">
        <v>728</v>
      </c>
      <c r="V13" s="137">
        <f>SUM(V11:V12)</f>
        <v>241</v>
      </c>
      <c r="W13" s="137">
        <f>SUM(W11:W12)</f>
        <v>39</v>
      </c>
      <c r="X13" s="137">
        <f>SUM(X11:X12)</f>
        <v>635</v>
      </c>
      <c r="Y13" s="95">
        <f t="shared" ref="Y13:Z13" si="9">SUM(Y11:Y12)</f>
        <v>-99</v>
      </c>
      <c r="Z13" s="95">
        <f t="shared" si="9"/>
        <v>816</v>
      </c>
      <c r="AA13" s="95"/>
      <c r="AB13" s="137">
        <f>SUM(AB11:AB12)</f>
        <v>471</v>
      </c>
      <c r="AC13" s="137">
        <f>SUM(AC11:AC12)</f>
        <v>-54</v>
      </c>
      <c r="AD13" s="137">
        <f>SUM(AD11:AD12)</f>
        <v>521</v>
      </c>
      <c r="AE13" s="137">
        <f>SUM(AE11:AE12)</f>
        <v>128</v>
      </c>
      <c r="AF13" s="95">
        <f t="shared" ref="AF13" si="10">SUM(AF11:AF12)</f>
        <v>1066</v>
      </c>
      <c r="AG13" s="95"/>
    </row>
    <row r="14" spans="2:34" x14ac:dyDescent="0.25">
      <c r="D14" s="32"/>
      <c r="E14" s="32"/>
      <c r="F14" s="32"/>
      <c r="G14" s="32"/>
      <c r="H14" s="32"/>
      <c r="I14" s="32"/>
      <c r="J14" s="32"/>
      <c r="K14" s="32"/>
      <c r="L14" s="32"/>
      <c r="M14" s="32"/>
      <c r="N14" s="32"/>
      <c r="P14" s="32"/>
      <c r="Q14" s="32"/>
      <c r="R14" s="22"/>
      <c r="S14" s="29"/>
      <c r="T14" s="108"/>
      <c r="V14" s="138"/>
      <c r="W14" s="32"/>
      <c r="X14" s="32"/>
      <c r="Y14" s="108"/>
      <c r="Z14" s="108"/>
      <c r="AA14" s="108"/>
      <c r="AB14" s="138"/>
      <c r="AC14" s="32"/>
      <c r="AD14" s="32"/>
      <c r="AE14" s="32"/>
      <c r="AF14" s="108"/>
      <c r="AG14" s="108"/>
    </row>
    <row r="15" spans="2:34" x14ac:dyDescent="0.25">
      <c r="B15" s="1" t="s">
        <v>59</v>
      </c>
      <c r="D15" s="22">
        <v>1.0000000000000001E-5</v>
      </c>
      <c r="E15" s="22">
        <v>1E-4</v>
      </c>
      <c r="F15" s="22">
        <v>0.1</v>
      </c>
      <c r="G15" s="22">
        <v>5.0998900000000003</v>
      </c>
      <c r="H15" s="22">
        <v>5.2</v>
      </c>
      <c r="I15" s="22"/>
      <c r="J15" s="22">
        <v>0</v>
      </c>
      <c r="K15" s="22">
        <v>0</v>
      </c>
      <c r="L15" s="22">
        <v>0</v>
      </c>
      <c r="M15" s="22">
        <v>0</v>
      </c>
      <c r="N15" s="22">
        <v>0</v>
      </c>
      <c r="P15" s="22">
        <v>0</v>
      </c>
      <c r="Q15" s="22">
        <v>2.7</v>
      </c>
      <c r="R15" s="22">
        <v>0</v>
      </c>
      <c r="S15" s="12">
        <v>-2.7</v>
      </c>
      <c r="T15" s="44">
        <v>0</v>
      </c>
      <c r="V15" s="134"/>
      <c r="W15" s="134"/>
      <c r="X15" s="134"/>
      <c r="Y15" s="44"/>
      <c r="Z15" s="44"/>
      <c r="AA15" s="44"/>
      <c r="AB15" s="134"/>
      <c r="AC15" s="134"/>
      <c r="AD15" s="134"/>
      <c r="AE15" s="134"/>
      <c r="AF15" s="44"/>
      <c r="AG15" s="44"/>
    </row>
    <row r="16" spans="2:34" x14ac:dyDescent="0.25">
      <c r="B16" s="6" t="s">
        <v>60</v>
      </c>
      <c r="D16" s="23">
        <v>1E-4</v>
      </c>
      <c r="E16" s="23">
        <v>1E-4</v>
      </c>
      <c r="F16" s="23">
        <v>-78.5</v>
      </c>
      <c r="G16" s="23">
        <v>-30.700200000000009</v>
      </c>
      <c r="H16" s="23">
        <v>-109.2</v>
      </c>
      <c r="I16" s="22"/>
      <c r="J16" s="23">
        <v>0</v>
      </c>
      <c r="K16" s="23">
        <v>0</v>
      </c>
      <c r="L16" s="23">
        <v>-33.299999999999997</v>
      </c>
      <c r="M16" s="23">
        <v>-30.5</v>
      </c>
      <c r="N16" s="23">
        <v>-63.8</v>
      </c>
      <c r="P16" s="23">
        <v>0</v>
      </c>
      <c r="Q16" s="23">
        <v>0</v>
      </c>
      <c r="R16" s="23">
        <v>-11.5</v>
      </c>
      <c r="S16" s="18">
        <v>-71.5</v>
      </c>
      <c r="T16" s="112">
        <v>-83</v>
      </c>
      <c r="V16" s="136">
        <v>0</v>
      </c>
      <c r="W16" s="136">
        <v>0</v>
      </c>
      <c r="X16" s="136">
        <v>-75</v>
      </c>
      <c r="Y16" s="112">
        <v>-26</v>
      </c>
      <c r="Z16" s="112">
        <f t="shared" ref="Z16" si="11">SUM(V16:Y16)</f>
        <v>-101</v>
      </c>
      <c r="AA16" s="44"/>
      <c r="AB16" s="136">
        <v>0</v>
      </c>
      <c r="AC16" s="136">
        <v>-7</v>
      </c>
      <c r="AD16" s="136">
        <v>-72</v>
      </c>
      <c r="AE16" s="136">
        <v>-36</v>
      </c>
      <c r="AF16" s="112">
        <f t="shared" ref="AF16" si="12">SUM(AB16:AE16)</f>
        <v>-115</v>
      </c>
      <c r="AG16" s="44"/>
    </row>
    <row r="17" spans="2:33" x14ac:dyDescent="0.25">
      <c r="B17" s="8" t="s">
        <v>61</v>
      </c>
      <c r="D17" s="37">
        <v>88.202033999999927</v>
      </c>
      <c r="E17" s="37">
        <v>129.60528799999997</v>
      </c>
      <c r="F17" s="37">
        <v>241.20000400100011</v>
      </c>
      <c r="G17" s="37">
        <v>51.492673998999976</v>
      </c>
      <c r="H17" s="37">
        <v>510.5</v>
      </c>
      <c r="I17" s="37"/>
      <c r="J17" s="37">
        <v>144.5</v>
      </c>
      <c r="K17" s="37">
        <v>145.69999999999999</v>
      </c>
      <c r="L17" s="37">
        <v>433.9</v>
      </c>
      <c r="M17" s="36">
        <v>-45.699999999999989</v>
      </c>
      <c r="N17" s="36">
        <v>678.50000000000011</v>
      </c>
      <c r="P17" s="37">
        <v>251.50010000000003</v>
      </c>
      <c r="Q17" s="37">
        <v>-71.2</v>
      </c>
      <c r="R17" s="37">
        <v>701.90345499999989</v>
      </c>
      <c r="S17" s="69">
        <v>-237.20355500000005</v>
      </c>
      <c r="T17" s="116">
        <v>645</v>
      </c>
      <c r="V17" s="137">
        <f>SUM(V13:V16)</f>
        <v>241</v>
      </c>
      <c r="W17" s="137">
        <f>SUM(W13:W16)</f>
        <v>39</v>
      </c>
      <c r="X17" s="137">
        <f>SUM(X13:X16)</f>
        <v>560</v>
      </c>
      <c r="Y17" s="95">
        <f t="shared" ref="Y17:Z17" si="13">SUM(Y13:Y16)</f>
        <v>-125</v>
      </c>
      <c r="Z17" s="95">
        <f t="shared" si="13"/>
        <v>715</v>
      </c>
      <c r="AA17" s="95"/>
      <c r="AB17" s="137">
        <f>SUM(AB13:AB16)</f>
        <v>471</v>
      </c>
      <c r="AC17" s="137">
        <f>SUM(AC13:AC16)</f>
        <v>-61</v>
      </c>
      <c r="AD17" s="137">
        <f>SUM(AD13:AD16)</f>
        <v>449</v>
      </c>
      <c r="AE17" s="137">
        <f>SUM(AE13:AE16)</f>
        <v>92</v>
      </c>
      <c r="AF17" s="95">
        <f t="shared" ref="AF17" si="14">SUM(AF13:AF16)</f>
        <v>951</v>
      </c>
      <c r="AG17" s="95"/>
    </row>
    <row r="18" spans="2:33" x14ac:dyDescent="0.25">
      <c r="D18" s="32"/>
      <c r="E18" s="32"/>
      <c r="F18" s="32"/>
      <c r="G18" s="32"/>
      <c r="H18" s="32"/>
      <c r="I18" s="32"/>
      <c r="J18" s="32"/>
      <c r="K18" s="32"/>
      <c r="L18" s="32"/>
      <c r="M18" s="32"/>
      <c r="N18" s="32"/>
      <c r="P18" s="32"/>
      <c r="Q18" s="32"/>
      <c r="R18" s="22"/>
      <c r="S18" s="29"/>
      <c r="T18" s="108"/>
      <c r="V18" s="138"/>
      <c r="W18" s="32"/>
      <c r="X18" s="32"/>
      <c r="Y18" s="108"/>
      <c r="Z18" s="108"/>
      <c r="AA18" s="108"/>
      <c r="AB18" s="138"/>
      <c r="AC18" s="32"/>
      <c r="AD18" s="32"/>
      <c r="AE18" s="32"/>
      <c r="AF18" s="108"/>
      <c r="AG18" s="108"/>
    </row>
    <row r="19" spans="2:33" x14ac:dyDescent="0.25">
      <c r="B19" s="1" t="s">
        <v>62</v>
      </c>
      <c r="D19" s="22">
        <v>-35.099999999999994</v>
      </c>
      <c r="E19" s="22">
        <v>-29.7</v>
      </c>
      <c r="F19" s="22">
        <v>-39.600000000000009</v>
      </c>
      <c r="G19" s="22">
        <v>-28.5</v>
      </c>
      <c r="H19" s="22">
        <v>-132.9</v>
      </c>
      <c r="I19" s="22"/>
      <c r="J19" s="22">
        <v>-32.1</v>
      </c>
      <c r="K19" s="22">
        <v>-36.1</v>
      </c>
      <c r="L19" s="22">
        <v>-35</v>
      </c>
      <c r="M19" s="22">
        <v>-58.9</v>
      </c>
      <c r="N19" s="22">
        <v>-162.1</v>
      </c>
      <c r="P19" s="22">
        <v>-34.9</v>
      </c>
      <c r="Q19" s="22">
        <v>-39.4</v>
      </c>
      <c r="R19" s="22">
        <v>-33</v>
      </c>
      <c r="S19" s="12">
        <v>-47.699999999999996</v>
      </c>
      <c r="T19" s="44">
        <v>-155</v>
      </c>
      <c r="V19" s="134">
        <v>-45</v>
      </c>
      <c r="W19" s="134">
        <v>-36</v>
      </c>
      <c r="X19" s="134">
        <v>-57</v>
      </c>
      <c r="Y19" s="44">
        <v>-87</v>
      </c>
      <c r="Z19" s="44">
        <f t="shared" ref="Z19:Z22" si="15">SUM(V19:Y19)</f>
        <v>-225</v>
      </c>
      <c r="AA19" s="44"/>
      <c r="AB19" s="134">
        <v>-40</v>
      </c>
      <c r="AC19" s="134">
        <v>-18</v>
      </c>
      <c r="AD19" s="134">
        <v>-93</v>
      </c>
      <c r="AE19" s="134">
        <v>-71</v>
      </c>
      <c r="AF19" s="44">
        <f t="shared" ref="AF19:AF22" si="16">SUM(AB19:AE19)</f>
        <v>-222</v>
      </c>
      <c r="AG19" s="44"/>
    </row>
    <row r="20" spans="2:33" x14ac:dyDescent="0.25">
      <c r="B20" s="1" t="s">
        <v>63</v>
      </c>
      <c r="D20" s="22">
        <v>-10.3</v>
      </c>
      <c r="E20" s="22">
        <v>-13.8</v>
      </c>
      <c r="F20" s="22">
        <v>-15.5</v>
      </c>
      <c r="G20" s="22">
        <v>-10.899999999999999</v>
      </c>
      <c r="H20" s="22">
        <v>-50.5</v>
      </c>
      <c r="I20" s="22"/>
      <c r="J20" s="22">
        <v>-13.8</v>
      </c>
      <c r="K20" s="22">
        <v>-47.9</v>
      </c>
      <c r="L20" s="22">
        <v>-16.5</v>
      </c>
      <c r="M20" s="22">
        <v>-14</v>
      </c>
      <c r="N20" s="22">
        <v>-92.2</v>
      </c>
      <c r="P20" s="22">
        <v>-15.7</v>
      </c>
      <c r="Q20" s="22">
        <v>-50.9</v>
      </c>
      <c r="R20" s="22">
        <v>-109.3</v>
      </c>
      <c r="S20" s="12">
        <v>-75.09999999999998</v>
      </c>
      <c r="T20" s="44">
        <v>-251</v>
      </c>
      <c r="V20" s="134">
        <v>-149</v>
      </c>
      <c r="W20" s="134">
        <v>-108</v>
      </c>
      <c r="X20" s="134">
        <v>-126</v>
      </c>
      <c r="Y20" s="44">
        <v>-94</v>
      </c>
      <c r="Z20" s="44">
        <f t="shared" si="15"/>
        <v>-477</v>
      </c>
      <c r="AA20" s="44"/>
      <c r="AB20" s="134">
        <v>-60</v>
      </c>
      <c r="AC20" s="134">
        <v>-83</v>
      </c>
      <c r="AD20" s="134">
        <v>11</v>
      </c>
      <c r="AE20" s="134">
        <v>-50</v>
      </c>
      <c r="AF20" s="44">
        <f t="shared" si="16"/>
        <v>-182</v>
      </c>
      <c r="AG20" s="44"/>
    </row>
    <row r="21" spans="2:33" x14ac:dyDescent="0.25">
      <c r="B21" s="1" t="s">
        <v>99</v>
      </c>
      <c r="D21" s="22">
        <v>0</v>
      </c>
      <c r="E21" s="22">
        <v>0</v>
      </c>
      <c r="F21" s="22">
        <v>0</v>
      </c>
      <c r="G21" s="22">
        <v>0</v>
      </c>
      <c r="H21" s="22">
        <v>0</v>
      </c>
      <c r="I21" s="22"/>
      <c r="J21" s="22">
        <v>0</v>
      </c>
      <c r="K21" s="22">
        <v>0</v>
      </c>
      <c r="L21" s="22">
        <v>0</v>
      </c>
      <c r="M21" s="22">
        <v>0</v>
      </c>
      <c r="N21" s="22">
        <v>0</v>
      </c>
      <c r="P21" s="22">
        <v>0</v>
      </c>
      <c r="Q21" s="22">
        <v>0</v>
      </c>
      <c r="R21" s="22">
        <v>0</v>
      </c>
      <c r="S21" s="12">
        <v>2</v>
      </c>
      <c r="T21" s="44">
        <v>2</v>
      </c>
      <c r="V21" s="134">
        <v>0</v>
      </c>
      <c r="W21" s="134">
        <v>0</v>
      </c>
      <c r="X21" s="134">
        <v>0</v>
      </c>
      <c r="Y21" s="44">
        <v>0</v>
      </c>
      <c r="Z21" s="44">
        <f t="shared" si="15"/>
        <v>0</v>
      </c>
      <c r="AA21" s="44"/>
      <c r="AB21" s="134">
        <v>0</v>
      </c>
      <c r="AC21" s="134">
        <v>0</v>
      </c>
      <c r="AD21" s="134">
        <v>0</v>
      </c>
      <c r="AE21" s="134">
        <v>0</v>
      </c>
      <c r="AF21" s="44">
        <f t="shared" si="16"/>
        <v>0</v>
      </c>
      <c r="AG21" s="44"/>
    </row>
    <row r="22" spans="2:33" x14ac:dyDescent="0.25">
      <c r="B22" s="6" t="s">
        <v>86</v>
      </c>
      <c r="D22" s="23">
        <v>-48.2</v>
      </c>
      <c r="E22" s="23">
        <v>0</v>
      </c>
      <c r="F22" s="23">
        <v>0</v>
      </c>
      <c r="G22" s="23">
        <v>0</v>
      </c>
      <c r="H22" s="23">
        <v>-48.2</v>
      </c>
      <c r="I22" s="22"/>
      <c r="J22" s="23">
        <v>0</v>
      </c>
      <c r="K22" s="23">
        <v>-1.5</v>
      </c>
      <c r="L22" s="23">
        <v>0</v>
      </c>
      <c r="M22" s="23">
        <v>0</v>
      </c>
      <c r="N22" s="23">
        <v>-1.5</v>
      </c>
      <c r="P22" s="23">
        <v>0</v>
      </c>
      <c r="Q22" s="23">
        <v>-617.1</v>
      </c>
      <c r="R22" s="23">
        <v>0</v>
      </c>
      <c r="S22" s="18">
        <v>0.10000000000002274</v>
      </c>
      <c r="T22" s="112">
        <v>-617</v>
      </c>
      <c r="V22" s="136">
        <v>-15</v>
      </c>
      <c r="W22" s="136">
        <v>0</v>
      </c>
      <c r="X22" s="136">
        <v>0</v>
      </c>
      <c r="Y22" s="112">
        <v>0</v>
      </c>
      <c r="Z22" s="112">
        <f t="shared" si="15"/>
        <v>-15</v>
      </c>
      <c r="AA22" s="44"/>
      <c r="AB22" s="136">
        <v>0</v>
      </c>
      <c r="AC22" s="136">
        <v>0</v>
      </c>
      <c r="AD22" s="136">
        <v>0</v>
      </c>
      <c r="AE22" s="136">
        <v>-2</v>
      </c>
      <c r="AF22" s="112">
        <f t="shared" si="16"/>
        <v>-2</v>
      </c>
      <c r="AG22" s="44"/>
    </row>
    <row r="23" spans="2:33" x14ac:dyDescent="0.25">
      <c r="B23" s="8" t="s">
        <v>64</v>
      </c>
      <c r="D23" s="37">
        <v>-93.6</v>
      </c>
      <c r="E23" s="37">
        <v>-43.5</v>
      </c>
      <c r="F23" s="37">
        <v>-55.100000000000009</v>
      </c>
      <c r="G23" s="37">
        <v>-39.400000000000006</v>
      </c>
      <c r="H23" s="37">
        <v>-231.6</v>
      </c>
      <c r="I23" s="37"/>
      <c r="J23" s="37">
        <v>-45.9</v>
      </c>
      <c r="K23" s="37">
        <v>-85.5</v>
      </c>
      <c r="L23" s="37">
        <v>-51.5</v>
      </c>
      <c r="M23" s="37">
        <v>-72.900000000000006</v>
      </c>
      <c r="N23" s="37">
        <v>-255.8</v>
      </c>
      <c r="P23" s="37">
        <v>-50.599999999999994</v>
      </c>
      <c r="Q23" s="37">
        <v>-707.4</v>
      </c>
      <c r="R23" s="37">
        <v>-142.30000000000001</v>
      </c>
      <c r="S23" s="38">
        <v>-120.69999999999996</v>
      </c>
      <c r="T23" s="95">
        <v>-1021</v>
      </c>
      <c r="V23" s="137">
        <f>SUM(V19:V22)</f>
        <v>-209</v>
      </c>
      <c r="W23" s="137">
        <f>SUM(W19:W22)</f>
        <v>-144</v>
      </c>
      <c r="X23" s="137">
        <f>SUM(X19:X22)</f>
        <v>-183</v>
      </c>
      <c r="Y23" s="95">
        <f t="shared" ref="Y23:Z23" si="17">SUM(Y19:Y22)</f>
        <v>-181</v>
      </c>
      <c r="Z23" s="95">
        <f t="shared" si="17"/>
        <v>-717</v>
      </c>
      <c r="AA23" s="95"/>
      <c r="AB23" s="137">
        <f>SUM(AB19:AB22)</f>
        <v>-100</v>
      </c>
      <c r="AC23" s="137">
        <f>SUM(AC19:AC22)</f>
        <v>-101</v>
      </c>
      <c r="AD23" s="137">
        <f>SUM(AD19:AD22)</f>
        <v>-82</v>
      </c>
      <c r="AE23" s="137">
        <f>SUM(AE19:AE22)</f>
        <v>-123</v>
      </c>
      <c r="AF23" s="95">
        <f t="shared" ref="AF23" si="18">SUM(AF19:AF22)</f>
        <v>-406</v>
      </c>
      <c r="AG23" s="95"/>
    </row>
    <row r="24" spans="2:33" x14ac:dyDescent="0.25">
      <c r="B24" s="8" t="s">
        <v>111</v>
      </c>
      <c r="D24" s="38">
        <v>42.802033999999935</v>
      </c>
      <c r="E24" s="38">
        <v>86.105287999999973</v>
      </c>
      <c r="F24" s="38">
        <v>186.10000400100012</v>
      </c>
      <c r="G24" s="38">
        <v>12.09267399899997</v>
      </c>
      <c r="H24" s="38">
        <v>327.09999999999997</v>
      </c>
      <c r="I24" s="37"/>
      <c r="J24" s="38">
        <v>98.6</v>
      </c>
      <c r="K24" s="38">
        <v>61.699999999999989</v>
      </c>
      <c r="L24" s="38">
        <v>382.4</v>
      </c>
      <c r="M24" s="38">
        <v>-118.6</v>
      </c>
      <c r="N24" s="38">
        <v>424.2</v>
      </c>
      <c r="P24" s="38">
        <v>200.90010000000004</v>
      </c>
      <c r="Q24" s="38">
        <v>-161.5</v>
      </c>
      <c r="R24" s="38">
        <v>559.60345499999994</v>
      </c>
      <c r="S24" s="38">
        <v>-360.00355500000001</v>
      </c>
      <c r="T24" s="95">
        <v>239</v>
      </c>
      <c r="V24" s="137">
        <f>V17+V19+V20</f>
        <v>47</v>
      </c>
      <c r="W24" s="137">
        <f>W17+W19+W20</f>
        <v>-105</v>
      </c>
      <c r="X24" s="137">
        <f>X17+X19+X20</f>
        <v>377</v>
      </c>
      <c r="Y24" s="95">
        <f t="shared" ref="Y24" si="19">Y17+Y19+Y20</f>
        <v>-306</v>
      </c>
      <c r="Z24" s="95">
        <f>Z17+Z19+Z20</f>
        <v>13</v>
      </c>
      <c r="AA24" s="95"/>
      <c r="AB24" s="137">
        <f>AB17+AB19+AB20</f>
        <v>371</v>
      </c>
      <c r="AC24" s="137">
        <f>AC17+AC19+AC20</f>
        <v>-162</v>
      </c>
      <c r="AD24" s="137">
        <f>AD17+AD19+AD20</f>
        <v>367</v>
      </c>
      <c r="AE24" s="137">
        <f>AE17+AE19+AE20</f>
        <v>-29</v>
      </c>
      <c r="AF24" s="95">
        <f>AF17+AF19+AF20</f>
        <v>547</v>
      </c>
      <c r="AG24" s="95"/>
    </row>
    <row r="25" spans="2:33" x14ac:dyDescent="0.25">
      <c r="B25" s="8" t="s">
        <v>65</v>
      </c>
      <c r="D25" s="38">
        <v>-5.3979660000000678</v>
      </c>
      <c r="E25" s="38">
        <v>86.105287999999973</v>
      </c>
      <c r="F25" s="38">
        <v>186.10000400100012</v>
      </c>
      <c r="G25" s="38">
        <v>12.09267399899997</v>
      </c>
      <c r="H25" s="38">
        <v>278.89999999999998</v>
      </c>
      <c r="I25" s="37"/>
      <c r="J25" s="38">
        <v>98.6</v>
      </c>
      <c r="K25" s="38">
        <v>60.199999999999989</v>
      </c>
      <c r="L25" s="38">
        <v>382.4</v>
      </c>
      <c r="M25" s="38">
        <v>-118.6</v>
      </c>
      <c r="N25" s="38">
        <v>422.7000000000001</v>
      </c>
      <c r="P25" s="38">
        <v>200.90010000000004</v>
      </c>
      <c r="Q25" s="38">
        <v>-778.6</v>
      </c>
      <c r="R25" s="38">
        <v>559.60345499999994</v>
      </c>
      <c r="S25" s="38">
        <v>-357.90355499999998</v>
      </c>
      <c r="T25" s="95">
        <v>-376</v>
      </c>
      <c r="V25" s="137">
        <f>V17+V23</f>
        <v>32</v>
      </c>
      <c r="W25" s="137">
        <f>W17+W23</f>
        <v>-105</v>
      </c>
      <c r="X25" s="137">
        <f>X17+X23</f>
        <v>377</v>
      </c>
      <c r="Y25" s="95">
        <f t="shared" ref="Y25:Z25" si="20">Y17+Y23</f>
        <v>-306</v>
      </c>
      <c r="Z25" s="95">
        <f t="shared" si="20"/>
        <v>-2</v>
      </c>
      <c r="AA25" s="95"/>
      <c r="AB25" s="137">
        <f>AB17+AB23</f>
        <v>371</v>
      </c>
      <c r="AC25" s="137">
        <f>AC17+AC23</f>
        <v>-162</v>
      </c>
      <c r="AD25" s="137">
        <f>AD17+AD23</f>
        <v>367</v>
      </c>
      <c r="AE25" s="137">
        <f>AE17+AE23</f>
        <v>-31</v>
      </c>
      <c r="AF25" s="95">
        <f t="shared" ref="AF25" si="21">AF17+AF23</f>
        <v>545</v>
      </c>
      <c r="AG25" s="95"/>
    </row>
    <row r="26" spans="2:33" x14ac:dyDescent="0.25">
      <c r="D26" s="32"/>
      <c r="E26" s="32"/>
      <c r="F26" s="32"/>
      <c r="G26" s="32"/>
      <c r="H26" s="32"/>
      <c r="I26" s="32"/>
      <c r="J26" s="32"/>
      <c r="K26" s="32"/>
      <c r="L26" s="32"/>
      <c r="M26" s="32"/>
      <c r="N26" s="32"/>
      <c r="P26" s="32"/>
      <c r="Q26" s="32"/>
      <c r="R26" s="22"/>
      <c r="S26" s="29"/>
      <c r="T26" s="108"/>
      <c r="V26" s="138"/>
      <c r="W26" s="32"/>
      <c r="X26" s="32"/>
      <c r="Y26" s="108"/>
      <c r="Z26" s="108"/>
      <c r="AA26" s="108"/>
      <c r="AB26" s="138"/>
      <c r="AC26" s="32"/>
      <c r="AD26" s="32"/>
      <c r="AE26" s="32"/>
      <c r="AF26" s="108"/>
      <c r="AG26" s="108"/>
    </row>
    <row r="27" spans="2:33" x14ac:dyDescent="0.25">
      <c r="B27" s="1" t="s">
        <v>185</v>
      </c>
      <c r="D27" s="22">
        <v>0</v>
      </c>
      <c r="E27" s="22">
        <v>745.4</v>
      </c>
      <c r="F27" s="22">
        <v>0</v>
      </c>
      <c r="G27" s="22">
        <v>18.002535000000023</v>
      </c>
      <c r="H27" s="22">
        <v>763.5</v>
      </c>
      <c r="I27" s="22"/>
      <c r="J27" s="22">
        <v>0</v>
      </c>
      <c r="K27" s="22">
        <v>0</v>
      </c>
      <c r="L27" s="22">
        <v>0</v>
      </c>
      <c r="M27" s="22">
        <v>0</v>
      </c>
      <c r="N27" s="22">
        <v>0</v>
      </c>
      <c r="P27" s="22">
        <v>0</v>
      </c>
      <c r="Q27" s="22">
        <v>1121.3</v>
      </c>
      <c r="R27" s="22">
        <v>0</v>
      </c>
      <c r="S27" s="12">
        <v>0</v>
      </c>
      <c r="T27" s="44">
        <v>1121</v>
      </c>
      <c r="V27" s="134">
        <v>195</v>
      </c>
      <c r="W27" s="134">
        <v>200</v>
      </c>
      <c r="X27" s="134">
        <v>155</v>
      </c>
      <c r="Y27" s="44">
        <v>14</v>
      </c>
      <c r="Z27" s="44">
        <f t="shared" ref="Z27:Z34" si="22">SUM(V27:Y27)</f>
        <v>564</v>
      </c>
      <c r="AA27" s="44"/>
      <c r="AB27" s="44">
        <f>2689</f>
        <v>2689</v>
      </c>
      <c r="AC27" s="134">
        <v>345</v>
      </c>
      <c r="AD27" s="134">
        <v>0</v>
      </c>
      <c r="AE27" s="134">
        <v>139</v>
      </c>
      <c r="AF27" s="44">
        <f t="shared" ref="AF27:AF34" si="23">SUM(AB27:AE27)</f>
        <v>3173</v>
      </c>
      <c r="AG27" s="44"/>
    </row>
    <row r="28" spans="2:33" x14ac:dyDescent="0.25">
      <c r="B28" s="1" t="s">
        <v>184</v>
      </c>
      <c r="D28" s="22">
        <v>51.197465000000001</v>
      </c>
      <c r="E28" s="22">
        <v>-692</v>
      </c>
      <c r="F28" s="22">
        <v>-67.5</v>
      </c>
      <c r="G28" s="22">
        <v>0</v>
      </c>
      <c r="H28" s="22">
        <v>-708.4</v>
      </c>
      <c r="I28" s="22"/>
      <c r="J28" s="22">
        <v>-29.9</v>
      </c>
      <c r="K28" s="22">
        <v>62.6</v>
      </c>
      <c r="L28" s="22">
        <v>-238.7</v>
      </c>
      <c r="M28" s="22">
        <v>80</v>
      </c>
      <c r="N28" s="22">
        <v>-126</v>
      </c>
      <c r="P28" s="22">
        <v>-110.4</v>
      </c>
      <c r="Q28" s="22">
        <v>0</v>
      </c>
      <c r="R28" s="22">
        <v>-282.70000000000005</v>
      </c>
      <c r="S28" s="12">
        <v>203.8000000000001</v>
      </c>
      <c r="T28" s="44">
        <v>-189</v>
      </c>
      <c r="V28" s="134">
        <v>0</v>
      </c>
      <c r="W28" s="134">
        <v>0</v>
      </c>
      <c r="X28" s="134">
        <v>0</v>
      </c>
      <c r="Y28" s="44">
        <v>0</v>
      </c>
      <c r="Z28" s="44">
        <v>0</v>
      </c>
      <c r="AA28" s="44"/>
      <c r="AB28" s="44">
        <f>-2772</f>
        <v>-2772</v>
      </c>
      <c r="AC28" s="134">
        <v>0</v>
      </c>
      <c r="AD28" s="134">
        <v>-198</v>
      </c>
      <c r="AE28" s="134">
        <v>0</v>
      </c>
      <c r="AF28" s="44">
        <f t="shared" si="23"/>
        <v>-2970</v>
      </c>
      <c r="AG28" s="44"/>
    </row>
    <row r="29" spans="2:33" x14ac:dyDescent="0.25">
      <c r="B29" s="28" t="s">
        <v>59</v>
      </c>
      <c r="D29" s="22">
        <v>1E-4</v>
      </c>
      <c r="E29" s="22">
        <v>0</v>
      </c>
      <c r="F29" s="22">
        <v>0</v>
      </c>
      <c r="G29" s="22">
        <v>-1E-4</v>
      </c>
      <c r="H29" s="22">
        <v>0</v>
      </c>
      <c r="I29" s="22"/>
      <c r="J29" s="22">
        <v>0</v>
      </c>
      <c r="K29" s="22">
        <v>0</v>
      </c>
      <c r="L29" s="22">
        <v>0</v>
      </c>
      <c r="M29" s="22">
        <v>0.5</v>
      </c>
      <c r="N29" s="22">
        <v>0.5</v>
      </c>
      <c r="P29" s="22">
        <v>0</v>
      </c>
      <c r="Q29" s="22">
        <v>0</v>
      </c>
      <c r="R29" s="22">
        <v>0</v>
      </c>
      <c r="S29" s="12">
        <v>4</v>
      </c>
      <c r="T29" s="44">
        <v>4</v>
      </c>
      <c r="V29" s="134">
        <v>2</v>
      </c>
      <c r="W29" s="134">
        <v>0</v>
      </c>
      <c r="X29" s="134">
        <v>0</v>
      </c>
      <c r="Y29" s="44">
        <v>-1</v>
      </c>
      <c r="Z29" s="44">
        <f t="shared" si="22"/>
        <v>1</v>
      </c>
      <c r="AA29" s="44"/>
      <c r="AB29" s="44">
        <v>0</v>
      </c>
      <c r="AC29" s="134">
        <v>1</v>
      </c>
      <c r="AD29" s="134">
        <v>0</v>
      </c>
      <c r="AE29" s="134">
        <v>4</v>
      </c>
      <c r="AF29" s="44">
        <f t="shared" si="23"/>
        <v>5</v>
      </c>
      <c r="AG29" s="44"/>
    </row>
    <row r="30" spans="2:33" x14ac:dyDescent="0.25">
      <c r="B30" s="1" t="s">
        <v>100</v>
      </c>
      <c r="D30" s="22">
        <v>-42.4</v>
      </c>
      <c r="E30" s="22">
        <v>-42.206000000000003</v>
      </c>
      <c r="F30" s="22">
        <v>-41.8</v>
      </c>
      <c r="G30" s="22">
        <v>-41.293999999999997</v>
      </c>
      <c r="H30" s="22">
        <v>-167.7</v>
      </c>
      <c r="I30" s="22"/>
      <c r="J30" s="22">
        <v>-43.1</v>
      </c>
      <c r="K30" s="22">
        <v>-42.3</v>
      </c>
      <c r="L30" s="22">
        <v>-43.4</v>
      </c>
      <c r="M30" s="22">
        <v>-43.5</v>
      </c>
      <c r="N30" s="22">
        <v>-172.3</v>
      </c>
      <c r="P30" s="22">
        <v>-38.799999999999997</v>
      </c>
      <c r="Q30" s="22">
        <v>-51.6</v>
      </c>
      <c r="R30" s="22">
        <v>-70.2</v>
      </c>
      <c r="S30" s="12">
        <v>-128.40000000000003</v>
      </c>
      <c r="T30" s="44">
        <v>-289</v>
      </c>
      <c r="V30" s="134">
        <v>-97</v>
      </c>
      <c r="W30" s="134">
        <v>-99</v>
      </c>
      <c r="X30" s="134">
        <v>-102</v>
      </c>
      <c r="Y30" s="44">
        <v>-99</v>
      </c>
      <c r="Z30" s="44">
        <f t="shared" si="22"/>
        <v>-397</v>
      </c>
      <c r="AA30" s="44"/>
      <c r="AB30" s="44">
        <v>-107</v>
      </c>
      <c r="AC30" s="134">
        <v>-108</v>
      </c>
      <c r="AD30" s="134">
        <v>-109</v>
      </c>
      <c r="AE30" s="134">
        <v>-112</v>
      </c>
      <c r="AF30" s="44">
        <f t="shared" si="23"/>
        <v>-436</v>
      </c>
      <c r="AG30" s="44"/>
    </row>
    <row r="31" spans="2:33" x14ac:dyDescent="0.25">
      <c r="B31" s="1" t="s">
        <v>66</v>
      </c>
      <c r="D31" s="22">
        <v>-8.3999999999999986</v>
      </c>
      <c r="E31" s="22">
        <v>-8.1999999999999993</v>
      </c>
      <c r="F31" s="22">
        <v>-6.6000000000000005</v>
      </c>
      <c r="G31" s="22">
        <v>-3.9000000000000021</v>
      </c>
      <c r="H31" s="22">
        <v>-27.1</v>
      </c>
      <c r="I31" s="22"/>
      <c r="J31" s="22">
        <v>-7.7</v>
      </c>
      <c r="K31" s="22">
        <v>-6.9</v>
      </c>
      <c r="L31" s="22">
        <v>-11.8</v>
      </c>
      <c r="M31" s="22">
        <v>-13.4</v>
      </c>
      <c r="N31" s="22">
        <v>-39.799999999999997</v>
      </c>
      <c r="P31" s="22">
        <v>-21.9</v>
      </c>
      <c r="Q31" s="22">
        <v>-21.6</v>
      </c>
      <c r="R31" s="22">
        <v>-35.9</v>
      </c>
      <c r="S31" s="12">
        <v>-4.6000000000000014</v>
      </c>
      <c r="T31" s="44">
        <v>-84</v>
      </c>
      <c r="V31" s="134">
        <v>-44</v>
      </c>
      <c r="W31" s="134">
        <v>-50</v>
      </c>
      <c r="X31" s="134">
        <v>-51</v>
      </c>
      <c r="Y31" s="44">
        <v>14</v>
      </c>
      <c r="Z31" s="44">
        <f t="shared" si="22"/>
        <v>-131</v>
      </c>
      <c r="AA31" s="44"/>
      <c r="AB31" s="44">
        <v>-41</v>
      </c>
      <c r="AC31" s="134">
        <v>-28</v>
      </c>
      <c r="AD31" s="134">
        <v>-26</v>
      </c>
      <c r="AE31" s="134">
        <f>-20-4</f>
        <v>-24</v>
      </c>
      <c r="AF31" s="44">
        <f t="shared" si="23"/>
        <v>-119</v>
      </c>
      <c r="AG31" s="44"/>
    </row>
    <row r="32" spans="2:33" x14ac:dyDescent="0.25">
      <c r="B32" s="1" t="s">
        <v>67</v>
      </c>
      <c r="D32" s="22">
        <v>0</v>
      </c>
      <c r="E32" s="22">
        <v>-76.599999999999994</v>
      </c>
      <c r="F32" s="22">
        <v>0</v>
      </c>
      <c r="G32" s="22">
        <v>0</v>
      </c>
      <c r="H32" s="22">
        <v>-76.599999999999994</v>
      </c>
      <c r="I32" s="22"/>
      <c r="J32" s="22">
        <v>0</v>
      </c>
      <c r="K32" s="22">
        <v>-76.599999999999994</v>
      </c>
      <c r="L32" s="22">
        <v>0</v>
      </c>
      <c r="M32" s="22">
        <v>0</v>
      </c>
      <c r="N32" s="22">
        <v>-76.599999999999994</v>
      </c>
      <c r="P32" s="22">
        <v>0</v>
      </c>
      <c r="Q32" s="22">
        <v>-76.599999999999994</v>
      </c>
      <c r="R32" s="22">
        <v>0</v>
      </c>
      <c r="S32" s="12">
        <v>0.59999999999999432</v>
      </c>
      <c r="T32" s="44">
        <v>-76</v>
      </c>
      <c r="V32" s="134">
        <v>-76</v>
      </c>
      <c r="W32" s="134">
        <v>0</v>
      </c>
      <c r="X32" s="134">
        <v>0</v>
      </c>
      <c r="Y32" s="44">
        <v>0</v>
      </c>
      <c r="Z32" s="44">
        <f t="shared" si="22"/>
        <v>-76</v>
      </c>
      <c r="AA32" s="44"/>
      <c r="AB32" s="44">
        <v>-76</v>
      </c>
      <c r="AC32" s="134">
        <v>0</v>
      </c>
      <c r="AD32" s="134">
        <v>0</v>
      </c>
      <c r="AE32" s="134">
        <v>0</v>
      </c>
      <c r="AF32" s="44">
        <f t="shared" si="23"/>
        <v>-76</v>
      </c>
      <c r="AG32" s="44"/>
    </row>
    <row r="33" spans="2:33" x14ac:dyDescent="0.25">
      <c r="B33" s="1" t="s">
        <v>186</v>
      </c>
      <c r="D33" s="22">
        <v>0</v>
      </c>
      <c r="E33" s="22">
        <v>-21.7</v>
      </c>
      <c r="F33" s="22">
        <v>-53.4</v>
      </c>
      <c r="G33" s="22">
        <v>0</v>
      </c>
      <c r="H33" s="22">
        <v>-75.099999999999994</v>
      </c>
      <c r="I33" s="22"/>
      <c r="J33" s="22">
        <v>0</v>
      </c>
      <c r="K33" s="22">
        <v>0</v>
      </c>
      <c r="L33" s="22">
        <v>0</v>
      </c>
      <c r="M33" s="22">
        <v>0</v>
      </c>
      <c r="N33" s="22">
        <v>0</v>
      </c>
      <c r="P33" s="22">
        <v>0</v>
      </c>
      <c r="Q33" s="22">
        <v>0</v>
      </c>
      <c r="R33" s="22">
        <v>-21.5</v>
      </c>
      <c r="S33" s="12">
        <v>0.5</v>
      </c>
      <c r="T33" s="44">
        <v>-21</v>
      </c>
      <c r="V33" s="134">
        <v>0</v>
      </c>
      <c r="W33" s="134">
        <v>0</v>
      </c>
      <c r="X33" s="134">
        <v>-27</v>
      </c>
      <c r="Y33" s="44">
        <v>0</v>
      </c>
      <c r="Z33" s="44">
        <f t="shared" si="22"/>
        <v>-27</v>
      </c>
      <c r="AA33" s="44"/>
      <c r="AB33" s="44">
        <v>-8</v>
      </c>
      <c r="AC33" s="134">
        <v>-56</v>
      </c>
      <c r="AD33" s="134">
        <v>-45</v>
      </c>
      <c r="AE33" s="134">
        <v>-31</v>
      </c>
      <c r="AF33" s="44">
        <f t="shared" si="23"/>
        <v>-140</v>
      </c>
      <c r="AG33" s="44"/>
    </row>
    <row r="34" spans="2:33" x14ac:dyDescent="0.25">
      <c r="B34" s="6" t="s">
        <v>159</v>
      </c>
      <c r="D34" s="23">
        <v>0</v>
      </c>
      <c r="E34" s="23">
        <v>0</v>
      </c>
      <c r="F34" s="23">
        <v>0</v>
      </c>
      <c r="G34" s="23">
        <v>0</v>
      </c>
      <c r="H34" s="23">
        <v>0</v>
      </c>
      <c r="I34" s="22"/>
      <c r="J34" s="23">
        <v>0</v>
      </c>
      <c r="K34" s="23">
        <v>0</v>
      </c>
      <c r="L34" s="23">
        <v>0</v>
      </c>
      <c r="M34" s="23">
        <v>0</v>
      </c>
      <c r="N34" s="23">
        <v>0</v>
      </c>
      <c r="P34" s="23">
        <v>0</v>
      </c>
      <c r="Q34" s="23">
        <v>0</v>
      </c>
      <c r="R34" s="23">
        <v>0</v>
      </c>
      <c r="S34" s="18">
        <v>0</v>
      </c>
      <c r="T34" s="112">
        <v>0</v>
      </c>
      <c r="V34" s="136">
        <v>10</v>
      </c>
      <c r="W34" s="136">
        <v>0</v>
      </c>
      <c r="X34" s="136">
        <v>0</v>
      </c>
      <c r="Y34" s="112">
        <v>0</v>
      </c>
      <c r="Z34" s="112">
        <f t="shared" si="22"/>
        <v>10</v>
      </c>
      <c r="AA34" s="44"/>
      <c r="AB34" s="112">
        <v>0</v>
      </c>
      <c r="AC34" s="136">
        <v>0</v>
      </c>
      <c r="AD34" s="136">
        <v>0</v>
      </c>
      <c r="AE34" s="136">
        <v>0</v>
      </c>
      <c r="AF34" s="112">
        <f t="shared" si="23"/>
        <v>0</v>
      </c>
      <c r="AG34" s="44"/>
    </row>
    <row r="35" spans="2:33" x14ac:dyDescent="0.25">
      <c r="B35" s="8" t="s">
        <v>68</v>
      </c>
      <c r="D35" s="37">
        <v>0.39766600000001057</v>
      </c>
      <c r="E35" s="37">
        <v>-95.305999999999997</v>
      </c>
      <c r="F35" s="37">
        <v>-169.29999999999998</v>
      </c>
      <c r="G35" s="37">
        <v>-27.191665999999998</v>
      </c>
      <c r="H35" s="37">
        <v>-291.39999999999998</v>
      </c>
      <c r="I35" s="37"/>
      <c r="J35" s="37">
        <f>SUM(J27:J34)</f>
        <v>-80.7</v>
      </c>
      <c r="K35" s="37">
        <f>SUM(K27:K34)</f>
        <v>-63.199999999999989</v>
      </c>
      <c r="L35" s="37">
        <f>SUM(L27:L34)</f>
        <v>-293.89999999999998</v>
      </c>
      <c r="M35" s="37">
        <f>SUM(M27:M34)</f>
        <v>23.6</v>
      </c>
      <c r="N35" s="37">
        <f>SUM(N27:N34)</f>
        <v>-414.20000000000005</v>
      </c>
      <c r="P35" s="37">
        <f>SUM(P27:P34)</f>
        <v>-171.1</v>
      </c>
      <c r="Q35" s="37">
        <f>SUM(Q27:Q34)</f>
        <v>971.50000000000011</v>
      </c>
      <c r="R35" s="37">
        <f>SUM(R27:R34)</f>
        <v>-410.3</v>
      </c>
      <c r="S35" s="37">
        <f>SUM(S27:S34)</f>
        <v>75.900000000000063</v>
      </c>
      <c r="T35" s="95">
        <f>SUM(T27:T34)</f>
        <v>466</v>
      </c>
      <c r="V35" s="137">
        <f>SUM(V27:V34)</f>
        <v>-10</v>
      </c>
      <c r="W35" s="137">
        <f>SUM(W27:W34)</f>
        <v>51</v>
      </c>
      <c r="X35" s="137">
        <f>SUM(X27:X34)</f>
        <v>-25</v>
      </c>
      <c r="Y35" s="95">
        <f>SUM(Y27:Y34)</f>
        <v>-72</v>
      </c>
      <c r="Z35" s="95">
        <f>SUM(Z27:Z34)</f>
        <v>-56</v>
      </c>
      <c r="AA35" s="95"/>
      <c r="AB35" s="137">
        <f>SUM(AB27:AB34)</f>
        <v>-315</v>
      </c>
      <c r="AC35" s="137">
        <f>SUM(AC27:AC34)</f>
        <v>154</v>
      </c>
      <c r="AD35" s="137">
        <f>SUM(AD27:AD34)</f>
        <v>-378</v>
      </c>
      <c r="AE35" s="137">
        <f>SUM(AE27:AE34)</f>
        <v>-24</v>
      </c>
      <c r="AF35" s="95">
        <f>SUM(AF27:AF34)</f>
        <v>-563</v>
      </c>
      <c r="AG35" s="95"/>
    </row>
    <row r="36" spans="2:33" x14ac:dyDescent="0.25">
      <c r="D36" s="32"/>
      <c r="E36" s="32"/>
      <c r="F36" s="32"/>
      <c r="G36" s="32"/>
      <c r="H36" s="32"/>
      <c r="I36" s="32"/>
      <c r="J36" s="32"/>
      <c r="K36" s="32"/>
      <c r="L36" s="32"/>
      <c r="M36" s="32"/>
      <c r="N36" s="32"/>
      <c r="P36" s="32"/>
      <c r="Q36" s="32"/>
      <c r="R36" s="22"/>
      <c r="S36" s="29"/>
      <c r="T36" s="108"/>
      <c r="V36" s="138"/>
      <c r="W36" s="32"/>
      <c r="X36" s="32"/>
      <c r="Y36" s="108"/>
      <c r="Z36" s="108"/>
      <c r="AA36" s="108"/>
      <c r="AB36" s="138"/>
      <c r="AC36" s="32"/>
      <c r="AD36" s="32"/>
      <c r="AE36" s="32"/>
      <c r="AF36" s="108"/>
      <c r="AG36" s="108"/>
    </row>
    <row r="37" spans="2:33" x14ac:dyDescent="0.25">
      <c r="B37" s="8" t="s">
        <v>69</v>
      </c>
      <c r="D37" s="37">
        <v>-5.000300000000057</v>
      </c>
      <c r="E37" s="37">
        <v>-9.2007120000000242</v>
      </c>
      <c r="F37" s="37">
        <v>16.800004001000133</v>
      </c>
      <c r="G37" s="37">
        <v>-15.098992001000052</v>
      </c>
      <c r="H37" s="37">
        <v>-12.5</v>
      </c>
      <c r="I37" s="37"/>
      <c r="J37" s="37">
        <v>17.899999999999999</v>
      </c>
      <c r="K37" s="37">
        <v>-2.9</v>
      </c>
      <c r="L37" s="37">
        <v>88.5</v>
      </c>
      <c r="M37" s="37">
        <v>-94.9</v>
      </c>
      <c r="N37" s="37">
        <v>8.5</v>
      </c>
      <c r="P37" s="37">
        <v>29.800100000000043</v>
      </c>
      <c r="Q37" s="37">
        <v>192.9</v>
      </c>
      <c r="R37" s="37">
        <v>149.30345499999993</v>
      </c>
      <c r="S37" s="38">
        <v>-282.00355499999989</v>
      </c>
      <c r="T37" s="95">
        <v>90</v>
      </c>
      <c r="V37" s="137">
        <f>V25+V35</f>
        <v>22</v>
      </c>
      <c r="W37" s="137">
        <f>W25+W35</f>
        <v>-54</v>
      </c>
      <c r="X37" s="137">
        <f>X25+X35</f>
        <v>352</v>
      </c>
      <c r="Y37" s="95">
        <f>Y25+Y35</f>
        <v>-378</v>
      </c>
      <c r="Z37" s="95">
        <f>Z25+Z35</f>
        <v>-58</v>
      </c>
      <c r="AA37" s="95"/>
      <c r="AB37" s="137">
        <f>AB25+AB35</f>
        <v>56</v>
      </c>
      <c r="AC37" s="137">
        <f>AC25+AC35</f>
        <v>-8</v>
      </c>
      <c r="AD37" s="137">
        <f>AD25+AD35</f>
        <v>-11</v>
      </c>
      <c r="AE37" s="137">
        <f>AE25+AE35</f>
        <v>-55</v>
      </c>
      <c r="AF37" s="95">
        <f>AF25+AF35</f>
        <v>-18</v>
      </c>
      <c r="AG37" s="95"/>
    </row>
    <row r="38" spans="2:33" x14ac:dyDescent="0.25">
      <c r="B38" s="1" t="s">
        <v>105</v>
      </c>
      <c r="D38" s="37"/>
      <c r="E38" s="37"/>
      <c r="F38" s="37"/>
      <c r="G38" s="37"/>
      <c r="H38" s="37"/>
      <c r="I38" s="37"/>
      <c r="J38" s="37"/>
      <c r="K38" s="37"/>
      <c r="L38" s="37"/>
      <c r="M38" s="37"/>
      <c r="N38" s="37"/>
      <c r="P38" s="37"/>
      <c r="Q38" s="24">
        <v>2.2000000000000002</v>
      </c>
      <c r="R38" s="24">
        <v>10.5</v>
      </c>
      <c r="S38" s="4">
        <v>-8.6999999999999993</v>
      </c>
      <c r="T38" s="45">
        <v>4</v>
      </c>
      <c r="V38" s="139">
        <v>1</v>
      </c>
      <c r="W38" s="139">
        <v>2</v>
      </c>
      <c r="X38" s="139">
        <v>-1</v>
      </c>
      <c r="Y38" s="45">
        <v>1</v>
      </c>
      <c r="Z38" s="45">
        <f>SUM(V38:Y38)</f>
        <v>3</v>
      </c>
      <c r="AA38" s="45"/>
      <c r="AB38" s="139">
        <v>4</v>
      </c>
      <c r="AC38" s="139">
        <v>-2</v>
      </c>
      <c r="AD38" s="139">
        <v>-3</v>
      </c>
      <c r="AE38" s="139">
        <v>3</v>
      </c>
      <c r="AF38" s="45">
        <f>SUM(AB38:AE38)</f>
        <v>2</v>
      </c>
      <c r="AG38" s="45"/>
    </row>
    <row r="39" spans="2:33" x14ac:dyDescent="0.25">
      <c r="B39" s="1" t="s">
        <v>70</v>
      </c>
      <c r="D39" s="22">
        <v>40.682890999999586</v>
      </c>
      <c r="E39" s="22">
        <v>35.682590999999526</v>
      </c>
      <c r="F39" s="22">
        <v>26.481878999999495</v>
      </c>
      <c r="G39" s="22">
        <v>43.3</v>
      </c>
      <c r="H39" s="22">
        <v>40.700000000000003</v>
      </c>
      <c r="I39" s="22"/>
      <c r="J39" s="22">
        <v>28.2</v>
      </c>
      <c r="K39" s="22">
        <v>46.1</v>
      </c>
      <c r="L39" s="22">
        <v>43.2</v>
      </c>
      <c r="M39" s="22">
        <v>131.69999999999999</v>
      </c>
      <c r="N39" s="22">
        <v>28.2</v>
      </c>
      <c r="P39" s="22">
        <v>36.729393005999675</v>
      </c>
      <c r="Q39" s="22">
        <v>66.5</v>
      </c>
      <c r="R39" s="22">
        <v>261.60000000000002</v>
      </c>
      <c r="S39" s="12">
        <v>421.4</v>
      </c>
      <c r="T39" s="44">
        <v>36.700000000000003</v>
      </c>
      <c r="V39" s="134">
        <v>131</v>
      </c>
      <c r="W39" s="134">
        <v>154</v>
      </c>
      <c r="X39" s="134">
        <f>W40</f>
        <v>102</v>
      </c>
      <c r="Y39" s="44">
        <f>X40</f>
        <v>453</v>
      </c>
      <c r="Z39" s="44">
        <f>V39</f>
        <v>131</v>
      </c>
      <c r="AA39" s="44"/>
      <c r="AB39" s="134">
        <f>Z40</f>
        <v>76</v>
      </c>
      <c r="AC39" s="134">
        <v>136</v>
      </c>
      <c r="AD39" s="134">
        <v>126</v>
      </c>
      <c r="AE39" s="134">
        <f>AD40</f>
        <v>112</v>
      </c>
      <c r="AF39" s="44">
        <f>AB39</f>
        <v>76</v>
      </c>
      <c r="AG39" s="44"/>
    </row>
    <row r="40" spans="2:33" x14ac:dyDescent="0.25">
      <c r="B40" s="20" t="s">
        <v>95</v>
      </c>
      <c r="D40" s="39">
        <v>35.682590999999526</v>
      </c>
      <c r="E40" s="39">
        <v>26.481878999999502</v>
      </c>
      <c r="F40" s="39">
        <v>43.281883000999628</v>
      </c>
      <c r="G40" s="39">
        <v>28.2</v>
      </c>
      <c r="H40" s="39">
        <v>28.2</v>
      </c>
      <c r="I40" s="37"/>
      <c r="J40" s="39">
        <v>46.1</v>
      </c>
      <c r="K40" s="39">
        <v>43.2</v>
      </c>
      <c r="L40" s="39">
        <v>131.69999999999999</v>
      </c>
      <c r="M40" s="39">
        <v>36.700000000000003</v>
      </c>
      <c r="N40" s="39">
        <v>36.700000000000003</v>
      </c>
      <c r="P40" s="39">
        <v>66.529493005999711</v>
      </c>
      <c r="Q40" s="39">
        <v>261.60000000000002</v>
      </c>
      <c r="R40" s="39">
        <v>421.4</v>
      </c>
      <c r="S40" s="70">
        <v>130.69999999999999</v>
      </c>
      <c r="T40" s="117">
        <v>130.69999999999999</v>
      </c>
      <c r="V40" s="140">
        <f>SUM(V37:V39)</f>
        <v>154</v>
      </c>
      <c r="W40" s="140">
        <f>SUM(W37:W39)</f>
        <v>102</v>
      </c>
      <c r="X40" s="140">
        <f>SUM(X37:X39)</f>
        <v>453</v>
      </c>
      <c r="Y40" s="117">
        <f t="shared" ref="Y40:Z40" si="24">SUM(Y37:Y39)</f>
        <v>76</v>
      </c>
      <c r="Z40" s="117">
        <f t="shared" si="24"/>
        <v>76</v>
      </c>
      <c r="AA40" s="95"/>
      <c r="AB40" s="140">
        <f>SUM(AB37:AB39)</f>
        <v>136</v>
      </c>
      <c r="AC40" s="140">
        <f>SUM(AC37:AC39)</f>
        <v>126</v>
      </c>
      <c r="AD40" s="140">
        <f>SUM(AD37:AD39)</f>
        <v>112</v>
      </c>
      <c r="AE40" s="140">
        <f>SUM(AE37:AE39)</f>
        <v>60</v>
      </c>
      <c r="AF40" s="117">
        <f t="shared" ref="AF40" si="25">SUM(AF37:AF39)</f>
        <v>60</v>
      </c>
      <c r="AG40" s="95"/>
    </row>
    <row r="41" spans="2:33" ht="30.75" customHeight="1" x14ac:dyDescent="0.25">
      <c r="D41" s="22"/>
      <c r="E41" s="22"/>
      <c r="F41" s="22"/>
      <c r="G41" s="22"/>
      <c r="H41" s="22"/>
      <c r="I41" s="22"/>
      <c r="M41" s="22"/>
      <c r="N41" s="22"/>
      <c r="P41" s="163" t="s">
        <v>112</v>
      </c>
      <c r="Q41" s="170"/>
      <c r="R41" s="170"/>
      <c r="S41" s="170"/>
      <c r="V41" s="163"/>
      <c r="W41" s="170"/>
      <c r="X41" s="170"/>
      <c r="Y41" s="170"/>
      <c r="AB41" s="163"/>
      <c r="AC41" s="170"/>
      <c r="AD41" s="170"/>
      <c r="AE41" s="170"/>
    </row>
    <row r="42" spans="2:33" x14ac:dyDescent="0.25"/>
    <row r="43" spans="2:33" x14ac:dyDescent="0.25"/>
  </sheetData>
  <mergeCells count="3">
    <mergeCell ref="P41:S41"/>
    <mergeCell ref="V41:Y41"/>
    <mergeCell ref="AB41:AE41"/>
  </mergeCells>
  <phoneticPr fontId="8" type="noConversion"/>
  <pageMargins left="0.70866141732283472" right="0.70866141732283472" top="0.74803149606299213" bottom="0.74803149606299213" header="0.31496062992125984" footer="0.31496062992125984"/>
  <pageSetup paperSize="8" scale="73" orientation="landscape" horizontalDpi="200" verticalDpi="200" r:id="rId1"/>
  <ignoredErrors>
    <ignoredError sqref="Z11 AF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Navngivne områder</vt:lpstr>
      </vt:variant>
      <vt:variant>
        <vt:i4>2</vt:i4>
      </vt:variant>
    </vt:vector>
  </HeadingPairs>
  <TitlesOfParts>
    <vt:vector size="10" baseType="lpstr">
      <vt:lpstr>Matas Group P&amp;L and KPIs</vt:lpstr>
      <vt:lpstr>Matas Proforma Group P&amp;L</vt:lpstr>
      <vt:lpstr>Category by banner</vt:lpstr>
      <vt:lpstr>Profoma Category by banner</vt:lpstr>
      <vt:lpstr>Channel by banner</vt:lpstr>
      <vt:lpstr>Proforma Channel by banner</vt:lpstr>
      <vt:lpstr>Matas Group Balance sheet</vt:lpstr>
      <vt:lpstr>Matas Group Cash flow</vt:lpstr>
      <vt:lpstr>'Matas Group Cash flow'!Udskriftsområde</vt:lpstr>
      <vt:lpstr>'Matas Group Balance sheet'!Udskriftstitler</vt:lpstr>
    </vt:vector>
  </TitlesOfParts>
  <Company>Matas Operations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Matas Financial Model</dc:title>
  <dc:subject>Financial model 2021/22</dc:subject>
  <dc:creator>Mathias Juhl-Hansen</dc:creator>
  <cp:keywords>Matas Investor Relations</cp:keywords>
  <cp:lastModifiedBy>John Bäckman</cp:lastModifiedBy>
  <cp:lastPrinted>2024-05-22T07:29:52Z</cp:lastPrinted>
  <dcterms:created xsi:type="dcterms:W3CDTF">2021-05-25T16:26:22Z</dcterms:created>
  <dcterms:modified xsi:type="dcterms:W3CDTF">2026-05-18T21:00:13Z</dcterms:modified>
</cp:coreProperties>
</file>